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4675" windowHeight="1204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list'!$F$5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Položky!$A$1:$G$27</definedName>
    <definedName name="_xlnm.Print_Area" localSheetId="1">Rekapitulace!$A$1:$I$22</definedName>
    <definedName name="PocetMJ">'Krycí list'!$G$8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24519"/>
</workbook>
</file>

<file path=xl/calcChain.xml><?xml version="1.0" encoding="utf-8"?>
<calcChain xmlns="http://schemas.openxmlformats.org/spreadsheetml/2006/main">
  <c r="C2" i="1"/>
  <c r="D21"/>
  <c r="D20"/>
  <c r="D19"/>
  <c r="D18"/>
  <c r="D17"/>
  <c r="D16"/>
  <c r="D15"/>
  <c r="BE26" i="3"/>
  <c r="BC26"/>
  <c r="BB26"/>
  <c r="BA26"/>
  <c r="G26"/>
  <c r="BD26" s="1"/>
  <c r="BE25"/>
  <c r="BC25"/>
  <c r="BB25"/>
  <c r="BA25"/>
  <c r="G25"/>
  <c r="BD25" s="1"/>
  <c r="BE24"/>
  <c r="BC24"/>
  <c r="BB24"/>
  <c r="BA24"/>
  <c r="G24"/>
  <c r="BD24" s="1"/>
  <c r="BE23"/>
  <c r="BC23"/>
  <c r="BB23"/>
  <c r="BA23"/>
  <c r="G23"/>
  <c r="BD23" s="1"/>
  <c r="BE22"/>
  <c r="BC22"/>
  <c r="BB22"/>
  <c r="BA22"/>
  <c r="G22"/>
  <c r="BD22" s="1"/>
  <c r="BE21"/>
  <c r="BC21"/>
  <c r="BB21"/>
  <c r="BA21"/>
  <c r="G21"/>
  <c r="BD21" s="1"/>
  <c r="BE20"/>
  <c r="BC20"/>
  <c r="BB20"/>
  <c r="BA20"/>
  <c r="G20"/>
  <c r="BD20" s="1"/>
  <c r="BE19"/>
  <c r="BC19"/>
  <c r="BB19"/>
  <c r="BA19"/>
  <c r="G19"/>
  <c r="BD19" s="1"/>
  <c r="BE18"/>
  <c r="BC18"/>
  <c r="BB18"/>
  <c r="BA18"/>
  <c r="G18"/>
  <c r="BD18" s="1"/>
  <c r="BE17"/>
  <c r="BC17"/>
  <c r="BB17"/>
  <c r="BA17"/>
  <c r="G17"/>
  <c r="BD17" s="1"/>
  <c r="BE16"/>
  <c r="BC16"/>
  <c r="BB16"/>
  <c r="BA16"/>
  <c r="G16"/>
  <c r="BD16" s="1"/>
  <c r="BE15"/>
  <c r="BC15"/>
  <c r="BB15"/>
  <c r="BA15"/>
  <c r="G15"/>
  <c r="BD15" s="1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D12" s="1"/>
  <c r="BE11"/>
  <c r="BC11"/>
  <c r="BB11"/>
  <c r="BA11"/>
  <c r="G11"/>
  <c r="BD11" s="1"/>
  <c r="BE10"/>
  <c r="BC10"/>
  <c r="BB10"/>
  <c r="BA10"/>
  <c r="G10"/>
  <c r="BD10" s="1"/>
  <c r="BE8"/>
  <c r="BC8"/>
  <c r="BB8"/>
  <c r="BA8"/>
  <c r="G8"/>
  <c r="BD8" s="1"/>
  <c r="C27"/>
  <c r="C4"/>
  <c r="F3"/>
  <c r="C3"/>
  <c r="C2" i="2"/>
  <c r="C1"/>
  <c r="C33" i="1"/>
  <c r="F33" s="1"/>
  <c r="C31"/>
  <c r="G9"/>
  <c r="BE27" i="3" l="1"/>
  <c r="I7" i="2" s="1"/>
  <c r="I8" s="1"/>
  <c r="C21" i="1" s="1"/>
  <c r="BC27" i="3"/>
  <c r="G7" i="2" s="1"/>
  <c r="G8" s="1"/>
  <c r="C15" i="1" s="1"/>
  <c r="BA27" i="3"/>
  <c r="E7" i="2" s="1"/>
  <c r="E8" s="1"/>
  <c r="BB27" i="3"/>
  <c r="F7" i="2" s="1"/>
  <c r="F8" s="1"/>
  <c r="C18" i="1" s="1"/>
  <c r="G27" i="3"/>
  <c r="BD27"/>
  <c r="H7" i="2" s="1"/>
  <c r="H8" s="1"/>
  <c r="C16" i="1" s="1"/>
  <c r="G13" i="2" l="1"/>
  <c r="I13" s="1"/>
  <c r="G15" i="1" s="1"/>
  <c r="C17"/>
  <c r="C19" s="1"/>
  <c r="C22" s="1"/>
  <c r="G16" i="2"/>
  <c r="I16" s="1"/>
  <c r="G18" i="1" s="1"/>
  <c r="G15" i="2"/>
  <c r="I15" s="1"/>
  <c r="G17" i="1" s="1"/>
  <c r="G14" i="2"/>
  <c r="I14" s="1"/>
  <c r="G16" i="1" s="1"/>
  <c r="G17" i="2"/>
  <c r="I17" s="1"/>
  <c r="G19" i="1" s="1"/>
  <c r="G20" i="2"/>
  <c r="I20" s="1"/>
  <c r="G19"/>
  <c r="I19" s="1"/>
  <c r="G21" i="1" s="1"/>
  <c r="G18" i="2"/>
  <c r="I18" s="1"/>
  <c r="G20" i="1" s="1"/>
  <c r="H21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<sst xmlns="http://schemas.openxmlformats.org/spreadsheetml/2006/main" count="168" uniqueCount="126">
  <si>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</si>
  <si>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</si>
  <si>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</si>
  <si>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</si>
  <si>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</si>
  <si>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</si>
  <si>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</si>
  <si>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</si>
  <si>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</si>
  <si>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</si>
  <si>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</si>
  <si>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</si>
  <si>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</si>
  <si>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</si>
  <si>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</si>
  <si>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</si>
  <si>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</si>
  <si>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</si>
  <si>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</si>
  <si>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</si>
  <si>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</si>
  <si>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</si>
  <si>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</si>
  <si>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</si>
  <si>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</si>
  <si>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</si>
  <si>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</si>
  <si>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</si>
  <si>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</si>
  <si>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</si>
  <si>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</si>
  <si>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</si>
  <si>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</si>
  <si>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</si>
  <si>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</si>
  <si>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</si>
  <si>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</si>
  <si>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</si>
  <si>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</si>
  <si>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</si>
  <si>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</si>
  <si>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</si>
  <si>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</si>
  <si>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</si>
  <si>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</si>
  <si>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</si>
  <si>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</si>
  <si>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</si>
  <si>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</si>
  <si>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</si>
  <si>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</si>
  <si>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</si>
  <si>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</si>
  <si>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</si>
  <si>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</si>
  <si>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</si>
  <si>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</si>
  <si>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</si>
  <si>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</si>
  <si>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</si>
  <si>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</si>
  <si>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</si>
  <si>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</si>
  <si>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</si>
  <si>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</si>
  <si>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</si>
  <si>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</si>
  <si>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</si>
  <si>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</si>
  <si>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</si>
  <si>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15-001</t>
  </si>
  <si>
    <t>Obřadní síň Karlov Velké Meziříčí</t>
  </si>
  <si>
    <t>2019-15</t>
  </si>
  <si>
    <t>SO01</t>
  </si>
  <si>
    <t>Obřadní síň Karlov VM</t>
  </si>
  <si>
    <t>D.1.5. Elektroinstalace - slaboproud</t>
  </si>
  <si>
    <t>BOZP</t>
  </si>
  <si>
    <t>Dokumentace skut.provedení</t>
  </si>
  <si>
    <t>Geodet.zaměření stavby</t>
  </si>
  <si>
    <t>Podklady pro kolaudaci</t>
  </si>
  <si>
    <t>Zařízení staveniště</t>
  </si>
  <si>
    <t>Provoz investora</t>
  </si>
  <si>
    <t>Kompletační činnost (IČD)</t>
  </si>
  <si>
    <t>Rezerva rozpočtu</t>
  </si>
  <si>
    <t>D.1.33 ZTI - zařizovací předměty</t>
  </si>
  <si>
    <t>725</t>
  </si>
  <si>
    <t>Zařizovací předměty</t>
  </si>
  <si>
    <t>D.1.33  Zařizovací předměty</t>
  </si>
  <si>
    <t>Závěsná ker.výlevka,kompl.,podom.modul,tlač.,bater,mříž</t>
  </si>
  <si>
    <t>72501112</t>
  </si>
  <si>
    <t>Podomítkový modul geberit kombifix</t>
  </si>
  <si>
    <t>72501113</t>
  </si>
  <si>
    <t>Tlačítko - bílé</t>
  </si>
  <si>
    <t>72501114</t>
  </si>
  <si>
    <t>Klozet keram. Direct flush se zpomal.sedátkem</t>
  </si>
  <si>
    <t>72501115</t>
  </si>
  <si>
    <t>Klozet závěsný invalidní se sedátkem</t>
  </si>
  <si>
    <t>72501116</t>
  </si>
  <si>
    <t>Umyvadlo keram. S60</t>
  </si>
  <si>
    <t>72501117</t>
  </si>
  <si>
    <t>Umyvadlo keram. S65</t>
  </si>
  <si>
    <t>72501118</t>
  </si>
  <si>
    <t>Umyvadlo keram. Zdravotní</t>
  </si>
  <si>
    <t>72501119</t>
  </si>
  <si>
    <t>Sifon umyvadlový chrom</t>
  </si>
  <si>
    <t>72501120</t>
  </si>
  <si>
    <t>set</t>
  </si>
  <si>
    <t>72501121</t>
  </si>
  <si>
    <t>Zrcadlo sklopné , invalidní</t>
  </si>
  <si>
    <t>Madlo nerez , pevné a sklopné 80cm - k WC</t>
  </si>
  <si>
    <t>72501122</t>
  </si>
  <si>
    <t>madlo nerez , pevné 60cm - k umyvadlu</t>
  </si>
  <si>
    <t>72501123</t>
  </si>
  <si>
    <t>baterie chrom bez odtokové soupravy</t>
  </si>
  <si>
    <t>72501124</t>
  </si>
  <si>
    <t>baterie chrom s prodlouž.pákou bez odtok.soupravy</t>
  </si>
  <si>
    <t>72501125</t>
  </si>
  <si>
    <t>72501111</t>
  </si>
  <si>
    <t>Baterie samouzavírací chrom</t>
  </si>
  <si>
    <t>72501126</t>
  </si>
  <si>
    <t>Pisoir ker. Závěsný,antivandal,síťové napájení</t>
  </si>
  <si>
    <t>72501127</t>
  </si>
  <si>
    <t>Montáž - zařiz. Předměty</t>
  </si>
  <si>
    <t>72501128</t>
  </si>
  <si>
    <t>Demontáž stávaj. zařiz.předmětů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</si>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</sst>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4"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08">
    <xf numFmtId="0" fontId="0" fillId="0" borderId="0" xfId="0"/>
    <xf numFmtId="0" fontId="1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0" fillId="0" borderId="2" xfId="0" applyBorder="1" applyAlignment="1">
      <alignment horizontal="centerContinuous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3" fillId="2" borderId="8" xfId="0" applyNumberFormat="1" applyFont="1" applyFill="1" applyBorder="1"/>
    <xf numFmtId="49" fontId="0" fillId="2" borderId="9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7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6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6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8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7" fillId="2" borderId="37" xfId="0" applyFont="1" applyFill="1" applyBorder="1"/>
    <xf numFmtId="0" fontId="7" fillId="2" borderId="38" xfId="0" applyFont="1" applyFill="1" applyBorder="1"/>
    <xf numFmtId="0" fontId="7" fillId="2" borderId="40" xfId="0" applyFont="1" applyFill="1" applyBorder="1"/>
    <xf numFmtId="166" fontId="7" fillId="2" borderId="38" xfId="0" applyNumberFormat="1" applyFont="1" applyFill="1" applyBorder="1"/>
    <xf numFmtId="0" fontId="7" fillId="2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4" fillId="0" borderId="49" xfId="1" applyFont="1" applyBorder="1"/>
    <xf numFmtId="0" fontId="10" fillId="0" borderId="49" xfId="1" applyBorder="1"/>
    <xf numFmtId="0" fontId="10" fillId="0" borderId="49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6" fillId="3" borderId="26" xfId="0" applyNumberFormat="1" applyFont="1" applyFill="1" applyBorder="1"/>
    <xf numFmtId="0" fontId="6" fillId="3" borderId="27" xfId="0" applyFont="1" applyFill="1" applyBorder="1"/>
    <xf numFmtId="0" fontId="6" fillId="3" borderId="28" xfId="0" applyFont="1" applyFill="1" applyBorder="1"/>
    <xf numFmtId="0" fontId="6" fillId="3" borderId="52" xfId="0" applyFont="1" applyFill="1" applyBorder="1"/>
    <xf numFmtId="0" fontId="6" fillId="3" borderId="53" xfId="0" applyFont="1" applyFill="1" applyBorder="1"/>
    <xf numFmtId="0" fontId="6" fillId="3" borderId="54" xfId="0" applyFont="1" applyFill="1" applyBorder="1"/>
    <xf numFmtId="0" fontId="11" fillId="0" borderId="0" xfId="0" applyFont="1" applyBorder="1"/>
    <xf numFmtId="3" fontId="8" fillId="0" borderId="10" xfId="0" applyNumberFormat="1" applyFont="1" applyBorder="1"/>
    <xf numFmtId="0" fontId="6" fillId="2" borderId="26" xfId="0" applyFont="1" applyFill="1" applyBorder="1"/>
    <xf numFmtId="0" fontId="6" fillId="2" borderId="27" xfId="0" applyFont="1" applyFill="1" applyBorder="1"/>
    <xf numFmtId="3" fontId="6" fillId="2" borderId="28" xfId="0" applyNumberFormat="1" applyFont="1" applyFill="1" applyBorder="1"/>
    <xf numFmtId="3" fontId="6" fillId="2" borderId="52" xfId="0" applyNumberFormat="1" applyFont="1" applyFill="1" applyBorder="1"/>
    <xf numFmtId="3" fontId="6" fillId="2" borderId="53" xfId="0" applyNumberFormat="1" applyFont="1" applyFill="1" applyBorder="1"/>
    <xf numFmtId="3" fontId="6" fillId="2" borderId="54" xfId="0" applyNumberFormat="1" applyFont="1" applyFill="1" applyBorder="1"/>
    <xf numFmtId="0" fontId="6" fillId="0" borderId="0" xfId="0" applyFont="1"/>
    <xf numFmtId="3" fontId="1" fillId="0" borderId="0" xfId="0" applyNumberFormat="1" applyFont="1" applyAlignment="1">
      <alignment horizontal="centerContinuous"/>
    </xf>
    <xf numFmtId="0" fontId="2" fillId="4" borderId="31" xfId="0" applyFont="1" applyFill="1" applyBorder="1"/>
    <xf numFmtId="0" fontId="2" fillId="4" borderId="32" xfId="0" applyFont="1" applyFill="1" applyBorder="1"/>
    <xf numFmtId="0" fontId="0" fillId="4" borderId="57" xfId="0" applyFill="1" applyBorder="1"/>
    <xf numFmtId="0" fontId="2" fillId="4" borderId="58" xfId="0" applyFont="1" applyFill="1" applyBorder="1" applyAlignment="1">
      <alignment horizontal="right"/>
    </xf>
    <xf numFmtId="0" fontId="2" fillId="4" borderId="32" xfId="0" applyFont="1" applyFill="1" applyBorder="1" applyAlignment="1">
      <alignment horizontal="right"/>
    </xf>
    <xf numFmtId="0" fontId="2" fillId="4" borderId="33" xfId="0" applyFont="1" applyFill="1" applyBorder="1" applyAlignment="1">
      <alignment horizontal="center"/>
    </xf>
    <xf numFmtId="4" fontId="12" fillId="4" borderId="32" xfId="0" applyNumberFormat="1" applyFont="1" applyFill="1" applyBorder="1" applyAlignment="1">
      <alignment horizontal="right"/>
    </xf>
    <xf numFmtId="4" fontId="12" fillId="4" borderId="57" xfId="0" applyNumberFormat="1" applyFont="1" applyFill="1" applyBorder="1" applyAlignment="1">
      <alignment horizontal="right"/>
    </xf>
    <xf numFmtId="0" fontId="8" fillId="0" borderId="35" xfId="0" applyFont="1" applyBorder="1"/>
    <xf numFmtId="0" fontId="8" fillId="0" borderId="5" xfId="0" applyFont="1" applyBorder="1"/>
    <xf numFmtId="0" fontId="8" fillId="0" borderId="7" xfId="0" applyFont="1" applyBorder="1"/>
    <xf numFmtId="3" fontId="8" fillId="0" borderId="34" xfId="0" applyNumberFormat="1" applyFont="1" applyBorder="1" applyAlignment="1">
      <alignment horizontal="right"/>
    </xf>
    <xf numFmtId="165" fontId="8" fillId="0" borderId="59" xfId="0" applyNumberFormat="1" applyFont="1" applyBorder="1" applyAlignment="1">
      <alignment horizontal="right"/>
    </xf>
    <xf numFmtId="3" fontId="8" fillId="0" borderId="6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3" fontId="8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6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1" fillId="0" borderId="45" xfId="1" applyFont="1" applyBorder="1" applyAlignment="1">
      <alignment horizontal="right"/>
    </xf>
    <xf numFmtId="0" fontId="10" fillId="0" borderId="44" xfId="1" applyBorder="1" applyAlignment="1">
      <alignment horizontal="left"/>
    </xf>
    <xf numFmtId="0" fontId="10" fillId="0" borderId="46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6" fillId="3" borderId="59" xfId="1" applyNumberFormat="1" applyFont="1" applyFill="1" applyBorder="1"/>
    <xf numFmtId="0" fontId="16" fillId="3" borderId="18" xfId="1" applyFont="1" applyFill="1" applyBorder="1" applyAlignment="1">
      <alignment horizontal="center"/>
    </xf>
    <xf numFmtId="0" fontId="16" fillId="3" borderId="18" xfId="1" applyNumberFormat="1" applyFont="1" applyFill="1" applyBorder="1" applyAlignment="1">
      <alignment horizontal="center"/>
    </xf>
    <xf numFmtId="0" fontId="16" fillId="3" borderId="59" xfId="1" applyFont="1" applyFill="1" applyBorder="1" applyAlignment="1">
      <alignment horizontal="center"/>
    </xf>
    <xf numFmtId="0" fontId="6" fillId="0" borderId="55" xfId="1" applyFont="1" applyBorder="1" applyAlignment="1">
      <alignment horizontal="center"/>
    </xf>
    <xf numFmtId="49" fontId="6" fillId="0" borderId="55" xfId="1" applyNumberFormat="1" applyFont="1" applyBorder="1" applyAlignment="1">
      <alignment horizontal="left"/>
    </xf>
    <xf numFmtId="0" fontId="6" fillId="0" borderId="55" xfId="1" applyFont="1" applyBorder="1"/>
    <xf numFmtId="0" fontId="10" fillId="0" borderId="55" xfId="1" applyBorder="1" applyAlignment="1">
      <alignment horizontal="center"/>
    </xf>
    <xf numFmtId="0" fontId="10" fillId="0" borderId="55" xfId="1" applyNumberFormat="1" applyBorder="1" applyAlignment="1">
      <alignment horizontal="right"/>
    </xf>
    <xf numFmtId="0" fontId="10" fillId="0" borderId="55" xfId="1" applyNumberFormat="1" applyBorder="1"/>
    <xf numFmtId="0" fontId="10" fillId="0" borderId="0" xfId="1" applyNumberFormat="1"/>
    <xf numFmtId="0" fontId="17" fillId="0" borderId="0" xfId="1" applyFont="1"/>
    <xf numFmtId="0" fontId="8" fillId="0" borderId="55" xfId="1" applyFont="1" applyBorder="1" applyAlignment="1">
      <alignment horizontal="center" vertical="top"/>
    </xf>
    <xf numFmtId="49" fontId="9" fillId="0" borderId="55" xfId="1" applyNumberFormat="1" applyFont="1" applyBorder="1" applyAlignment="1">
      <alignment horizontal="left" vertical="top"/>
    </xf>
    <xf numFmtId="0" fontId="9" fillId="0" borderId="55" xfId="1" applyFont="1" applyBorder="1" applyAlignment="1">
      <alignment wrapText="1"/>
    </xf>
    <xf numFmtId="49" fontId="18" fillId="0" borderId="55" xfId="1" applyNumberFormat="1" applyFont="1" applyBorder="1" applyAlignment="1">
      <alignment horizontal="center" shrinkToFit="1"/>
    </xf>
    <xf numFmtId="4" fontId="18" fillId="0" borderId="55" xfId="1" applyNumberFormat="1" applyFont="1" applyBorder="1" applyAlignment="1">
      <alignment horizontal="right"/>
    </xf>
    <xf numFmtId="4" fontId="18" fillId="0" borderId="55" xfId="1" applyNumberFormat="1" applyFont="1" applyBorder="1"/>
    <xf numFmtId="0" fontId="11" fillId="0" borderId="55" xfId="1" applyFont="1" applyBorder="1" applyAlignment="1">
      <alignment horizontal="center"/>
    </xf>
    <xf numFmtId="49" fontId="11" fillId="0" borderId="55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" fontId="20" fillId="5" borderId="55" xfId="1" applyNumberFormat="1" applyFont="1" applyFill="1" applyBorder="1" applyAlignment="1">
      <alignment horizontal="right" wrapText="1"/>
    </xf>
    <xf numFmtId="0" fontId="20" fillId="5" borderId="55" xfId="1" applyFont="1" applyFill="1" applyBorder="1" applyAlignment="1">
      <alignment horizontal="left" wrapText="1"/>
    </xf>
    <xf numFmtId="0" fontId="20" fillId="0" borderId="55" xfId="0" applyFont="1" applyBorder="1" applyAlignment="1">
      <alignment horizontal="right"/>
    </xf>
    <xf numFmtId="0" fontId="10" fillId="2" borderId="61" xfId="1" applyFill="1" applyBorder="1" applyAlignment="1">
      <alignment horizontal="center"/>
    </xf>
    <xf numFmtId="49" fontId="4" fillId="2" borderId="61" xfId="1" applyNumberFormat="1" applyFont="1" applyFill="1" applyBorder="1" applyAlignment="1">
      <alignment horizontal="left"/>
    </xf>
    <xf numFmtId="0" fontId="4" fillId="2" borderId="61" xfId="1" applyFont="1" applyFill="1" applyBorder="1"/>
    <xf numFmtId="4" fontId="10" fillId="2" borderId="61" xfId="1" applyNumberFormat="1" applyFill="1" applyBorder="1" applyAlignment="1">
      <alignment horizontal="right"/>
    </xf>
    <xf numFmtId="4" fontId="6" fillId="2" borderId="61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2" fillId="0" borderId="0" xfId="1" applyFont="1" applyAlignment="1"/>
    <xf numFmtId="0" fontId="23" fillId="0" borderId="0" xfId="1" applyFont="1" applyBorder="1"/>
    <xf numFmtId="3" fontId="23" fillId="0" borderId="0" xfId="1" applyNumberFormat="1" applyFont="1" applyBorder="1" applyAlignment="1">
      <alignment horizontal="right"/>
    </xf>
    <xf numFmtId="4" fontId="23" fillId="0" borderId="0" xfId="1" applyNumberFormat="1" applyFont="1" applyBorder="1"/>
    <xf numFmtId="0" fontId="22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8" xfId="0" applyNumberFormat="1" applyFont="1" applyBorder="1"/>
    <xf numFmtId="3" fontId="8" fillId="0" borderId="9" xfId="0" applyNumberFormat="1" applyFont="1" applyBorder="1"/>
    <xf numFmtId="3" fontId="8" fillId="0" borderId="55" xfId="0" applyNumberFormat="1" applyFont="1" applyBorder="1"/>
    <xf numFmtId="3" fontId="8" fillId="0" borderId="56" xfId="0" applyNumberFormat="1" applyFont="1" applyBorder="1"/>
    <xf numFmtId="0" fontId="0" fillId="0" borderId="1" xfId="0" applyBorder="1" applyAlignment="1">
      <alignment horizontal="left"/>
    </xf>
    <xf numFmtId="0" fontId="9" fillId="0" borderId="55" xfId="1" applyFont="1" applyBorder="1" applyAlignment="1">
      <alignment vertical="top" wrapText="1"/>
    </xf>
    <xf numFmtId="49" fontId="18" fillId="0" borderId="55" xfId="1" applyNumberFormat="1" applyFont="1" applyBorder="1" applyAlignment="1">
      <alignment horizontal="center" vertical="top" shrinkToFit="1"/>
    </xf>
    <xf numFmtId="4" fontId="18" fillId="0" borderId="55" xfId="1" applyNumberFormat="1" applyFont="1" applyBorder="1" applyAlignment="1">
      <alignment horizontal="right" vertical="top"/>
    </xf>
    <xf numFmtId="4" fontId="18" fillId="0" borderId="55" xfId="1" applyNumberFormat="1" applyFont="1" applyBorder="1" applyAlignment="1">
      <alignment vertical="top"/>
    </xf>
    <xf numFmtId="0" fontId="0" fillId="0" borderId="0" xfId="0" applyAlignment="1">
      <alignment horizontal="left" wrapText="1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50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0" fontId="10" fillId="0" borderId="51" xfId="1" applyFont="1" applyBorder="1" applyAlignment="1">
      <alignment horizontal="left"/>
    </xf>
    <xf numFmtId="3" fontId="6" fillId="2" borderId="38" xfId="0" applyNumberFormat="1" applyFont="1" applyFill="1" applyBorder="1" applyAlignment="1">
      <alignment horizontal="right"/>
    </xf>
    <xf numFmtId="3" fontId="6" fillId="2" borderId="60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10" fillId="0" borderId="47" xfId="1" applyNumberFormat="1" applyFont="1" applyBorder="1" applyAlignment="1">
      <alignment horizontal="center"/>
    </xf>
    <xf numFmtId="0" fontId="10" fillId="0" borderId="50" xfId="1" applyBorder="1" applyAlignment="1">
      <alignment horizontal="left" shrinkToFit="1"/>
    </xf>
    <xf numFmtId="0" fontId="10" fillId="0" borderId="49" xfId="1" applyBorder="1" applyAlignment="1">
      <alignment horizontal="left" shrinkToFit="1"/>
    </xf>
    <xf numFmtId="0" fontId="10" fillId="0" borderId="51" xfId="1" applyBorder="1" applyAlignment="1">
      <alignment horizontal="left" shrinkToFit="1"/>
    </xf>
    <xf numFmtId="49" fontId="20" fillId="5" borderId="16" xfId="1" applyNumberFormat="1" applyFont="1" applyFill="1" applyBorder="1" applyAlignment="1">
      <alignment horizontal="left" wrapText="1"/>
    </xf>
    <xf numFmtId="49" fontId="21" fillId="0" borderId="0" xfId="0" applyNumberFormat="1" applyFont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G18" sqref="G1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125</v>
      </c>
      <c r="B1" s="2"/>
      <c r="C1" s="2"/>
      <c r="D1" s="2"/>
      <c r="E1" s="2"/>
      <c r="F1" s="2"/>
      <c r="G1" s="2"/>
    </row>
    <row r="2" spans="1:57" ht="12.95" customHeight="1">
      <c r="A2" s="180" t="s">
        <v>0</v>
      </c>
      <c r="B2" s="3"/>
      <c r="C2" s="4">
        <f>Rekapitulace!H1</f>
        <v>15</v>
      </c>
      <c r="D2" s="5" t="s">
        <v>84</v>
      </c>
      <c r="E2" s="3"/>
      <c r="F2" s="3"/>
      <c r="G2" s="6"/>
    </row>
    <row r="3" spans="1:57" ht="3" customHeight="1">
      <c r="A3" s="7"/>
      <c r="B3" s="8"/>
      <c r="C3" s="7"/>
      <c r="D3" s="7"/>
      <c r="E3" s="7"/>
      <c r="F3" s="7"/>
      <c r="G3" s="9"/>
    </row>
    <row r="4" spans="1:57" ht="12" customHeight="1">
      <c r="A4" s="10" t="s">
        <v>1</v>
      </c>
      <c r="B4" s="11"/>
      <c r="C4" s="12" t="s">
        <v>2</v>
      </c>
      <c r="D4" s="12"/>
      <c r="E4" s="12"/>
      <c r="F4" s="12" t="s">
        <v>3</v>
      </c>
      <c r="G4" s="13"/>
    </row>
    <row r="5" spans="1:57" ht="12.95" customHeight="1">
      <c r="A5" s="14" t="s">
        <v>73</v>
      </c>
      <c r="B5" s="15"/>
      <c r="C5" s="16" t="s">
        <v>74</v>
      </c>
      <c r="D5" s="17"/>
      <c r="E5" s="17"/>
      <c r="F5" s="12"/>
      <c r="G5" s="13"/>
    </row>
    <row r="6" spans="1:57" ht="12.95" customHeight="1">
      <c r="A6" s="18" t="s">
        <v>5</v>
      </c>
      <c r="B6" s="19"/>
      <c r="C6" s="20" t="s">
        <v>6</v>
      </c>
      <c r="D6" s="20"/>
      <c r="E6" s="20"/>
      <c r="F6" s="21" t="s">
        <v>7</v>
      </c>
      <c r="G6" s="22"/>
    </row>
    <row r="7" spans="1:57" ht="12.95" customHeight="1">
      <c r="A7" s="14" t="s">
        <v>70</v>
      </c>
      <c r="B7" s="15"/>
      <c r="C7" s="16" t="s">
        <v>71</v>
      </c>
      <c r="D7" s="17"/>
      <c r="E7" s="17"/>
      <c r="F7" s="23"/>
      <c r="G7" s="13"/>
    </row>
    <row r="8" spans="1:57">
      <c r="A8" s="18" t="s">
        <v>8</v>
      </c>
      <c r="B8" s="20"/>
      <c r="C8" s="186"/>
      <c r="D8" s="187"/>
      <c r="E8" s="24" t="s">
        <v>9</v>
      </c>
      <c r="F8" s="25"/>
      <c r="G8" s="26">
        <v>0</v>
      </c>
      <c r="H8" s="27"/>
      <c r="I8" s="27"/>
    </row>
    <row r="9" spans="1:57">
      <c r="A9" s="18" t="s">
        <v>10</v>
      </c>
      <c r="B9" s="20"/>
      <c r="C9" s="186"/>
      <c r="D9" s="187"/>
      <c r="E9" s="21" t="s">
        <v>11</v>
      </c>
      <c r="F9" s="20"/>
      <c r="G9" s="28">
        <f>IF(PocetMJ=0,,ROUND((F30+F32)/PocetMJ,1))</f>
        <v>0</v>
      </c>
    </row>
    <row r="10" spans="1:57">
      <c r="A10" s="29" t="s">
        <v>12</v>
      </c>
      <c r="B10" s="30"/>
      <c r="C10" s="30"/>
      <c r="D10" s="30"/>
      <c r="E10" s="31" t="s">
        <v>13</v>
      </c>
      <c r="F10" s="30"/>
      <c r="G10" s="32" t="s">
        <v>72</v>
      </c>
    </row>
    <row r="11" spans="1:57">
      <c r="A11" s="10" t="s">
        <v>14</v>
      </c>
      <c r="B11" s="12"/>
      <c r="C11" s="12"/>
      <c r="D11" s="12"/>
      <c r="E11" s="33" t="s">
        <v>15</v>
      </c>
      <c r="F11" s="12"/>
      <c r="G11" s="13"/>
      <c r="BA11" s="34"/>
      <c r="BB11" s="34"/>
      <c r="BC11" s="34"/>
      <c r="BD11" s="34"/>
      <c r="BE11" s="34"/>
    </row>
    <row r="12" spans="1:57">
      <c r="A12" s="10"/>
      <c r="B12" s="12"/>
      <c r="C12" s="12"/>
      <c r="D12" s="12"/>
      <c r="E12" s="188"/>
      <c r="F12" s="189"/>
      <c r="G12" s="190"/>
    </row>
    <row r="13" spans="1:57" ht="28.5" customHeight="1" thickBot="1">
      <c r="A13" s="35" t="s">
        <v>16</v>
      </c>
      <c r="B13" s="36"/>
      <c r="C13" s="36"/>
      <c r="D13" s="36"/>
      <c r="E13" s="37"/>
      <c r="F13" s="37"/>
      <c r="G13" s="38"/>
    </row>
    <row r="14" spans="1:57" ht="17.25" customHeight="1" thickBot="1">
      <c r="A14" s="39" t="s">
        <v>17</v>
      </c>
      <c r="B14" s="40"/>
      <c r="C14" s="41"/>
      <c r="D14" s="42" t="s">
        <v>18</v>
      </c>
      <c r="E14" s="43"/>
      <c r="F14" s="43"/>
      <c r="G14" s="41"/>
    </row>
    <row r="15" spans="1:57" ht="15.95" customHeight="1">
      <c r="A15" s="44"/>
      <c r="B15" s="7" t="s">
        <v>19</v>
      </c>
      <c r="C15" s="45">
        <f>Dodavka</f>
        <v>0</v>
      </c>
      <c r="D15" s="46" t="str">
        <f>Rekapitulace!A13</f>
        <v>BOZP</v>
      </c>
      <c r="E15" s="47"/>
      <c r="F15" s="48"/>
      <c r="G15" s="45">
        <f>Rekapitulace!I13</f>
        <v>0</v>
      </c>
    </row>
    <row r="16" spans="1:57" ht="15.95" customHeight="1">
      <c r="A16" s="44" t="s">
        <v>20</v>
      </c>
      <c r="B16" s="7" t="s">
        <v>21</v>
      </c>
      <c r="C16" s="45">
        <f>Mont</f>
        <v>0</v>
      </c>
      <c r="D16" s="29" t="str">
        <f>Rekapitulace!A14</f>
        <v>Dokumentace skut.provedení</v>
      </c>
      <c r="E16" s="49"/>
      <c r="F16" s="50"/>
      <c r="G16" s="45">
        <f>Rekapitulace!I14</f>
        <v>0</v>
      </c>
    </row>
    <row r="17" spans="1:7" ht="15.95" customHeight="1">
      <c r="A17" s="44" t="s">
        <v>22</v>
      </c>
      <c r="B17" s="7" t="s">
        <v>23</v>
      </c>
      <c r="C17" s="45">
        <f>HSV</f>
        <v>0</v>
      </c>
      <c r="D17" s="29" t="str">
        <f>Rekapitulace!A15</f>
        <v>Geodet.zaměření stavby</v>
      </c>
      <c r="E17" s="49"/>
      <c r="F17" s="50"/>
      <c r="G17" s="45">
        <f>Rekapitulace!I15</f>
        <v>0</v>
      </c>
    </row>
    <row r="18" spans="1:7" ht="15.95" customHeight="1">
      <c r="A18" s="51" t="s">
        <v>24</v>
      </c>
      <c r="B18" s="7" t="s">
        <v>25</v>
      </c>
      <c r="C18" s="45">
        <f>PSV</f>
        <v>0</v>
      </c>
      <c r="D18" s="29" t="str">
        <f>Rekapitulace!A16</f>
        <v>Podklady pro kolaudaci</v>
      </c>
      <c r="E18" s="49"/>
      <c r="F18" s="50"/>
      <c r="G18" s="45">
        <f>Rekapitulace!I16</f>
        <v>0</v>
      </c>
    </row>
    <row r="19" spans="1:7" ht="15.95" customHeight="1">
      <c r="A19" s="52" t="s">
        <v>26</v>
      </c>
      <c r="B19" s="7"/>
      <c r="C19" s="45">
        <f>SUM(C15:C18)</f>
        <v>0</v>
      </c>
      <c r="D19" s="53" t="str">
        <f>Rekapitulace!A17</f>
        <v>Zařízení staveniště</v>
      </c>
      <c r="E19" s="49"/>
      <c r="F19" s="50"/>
      <c r="G19" s="45">
        <f>Rekapitulace!I17</f>
        <v>0</v>
      </c>
    </row>
    <row r="20" spans="1:7" ht="15.95" customHeight="1">
      <c r="A20" s="52"/>
      <c r="B20" s="7"/>
      <c r="C20" s="45"/>
      <c r="D20" s="29" t="str">
        <f>Rekapitulace!A18</f>
        <v>Provoz investora</v>
      </c>
      <c r="E20" s="49"/>
      <c r="F20" s="50"/>
      <c r="G20" s="45">
        <f>Rekapitulace!I18</f>
        <v>0</v>
      </c>
    </row>
    <row r="21" spans="1:7" ht="15.95" customHeight="1">
      <c r="A21" s="52" t="s">
        <v>27</v>
      </c>
      <c r="B21" s="7"/>
      <c r="C21" s="45">
        <f>HZS</f>
        <v>0</v>
      </c>
      <c r="D21" s="29" t="str">
        <f>Rekapitulace!A19</f>
        <v>Kompletační činnost (IČD)</v>
      </c>
      <c r="E21" s="49"/>
      <c r="F21" s="50"/>
      <c r="G21" s="45">
        <f>Rekapitulace!I19</f>
        <v>0</v>
      </c>
    </row>
    <row r="22" spans="1:7" ht="15.95" customHeight="1">
      <c r="A22" s="10" t="s">
        <v>28</v>
      </c>
      <c r="B22" s="12"/>
      <c r="C22" s="45">
        <f>C19+C21</f>
        <v>0</v>
      </c>
      <c r="D22" s="29" t="s">
        <v>29</v>
      </c>
      <c r="E22" s="49"/>
      <c r="F22" s="50"/>
      <c r="G22" s="45">
        <f>G23-SUM(G15:G21)</f>
        <v>0</v>
      </c>
    </row>
    <row r="23" spans="1:7" ht="15.95" customHeight="1" thickBot="1">
      <c r="A23" s="29" t="s">
        <v>30</v>
      </c>
      <c r="B23" s="30"/>
      <c r="C23" s="54">
        <f>C22+G23</f>
        <v>0</v>
      </c>
      <c r="D23" s="55" t="s">
        <v>31</v>
      </c>
      <c r="E23" s="56"/>
      <c r="F23" s="57"/>
      <c r="G23" s="45">
        <f>VRN</f>
        <v>0</v>
      </c>
    </row>
    <row r="24" spans="1:7">
      <c r="A24" s="58" t="s">
        <v>32</v>
      </c>
      <c r="B24" s="59"/>
      <c r="C24" s="60" t="s">
        <v>33</v>
      </c>
      <c r="D24" s="59"/>
      <c r="E24" s="60" t="s">
        <v>34</v>
      </c>
      <c r="F24" s="59"/>
      <c r="G24" s="61"/>
    </row>
    <row r="25" spans="1:7">
      <c r="A25" s="18"/>
      <c r="B25" s="20"/>
      <c r="C25" s="21" t="s">
        <v>35</v>
      </c>
      <c r="D25" s="20"/>
      <c r="E25" s="21" t="s">
        <v>35</v>
      </c>
      <c r="F25" s="20"/>
      <c r="G25" s="22"/>
    </row>
    <row r="26" spans="1:7">
      <c r="A26" s="10" t="s">
        <v>36</v>
      </c>
      <c r="B26" s="62"/>
      <c r="C26" s="33" t="s">
        <v>36</v>
      </c>
      <c r="D26" s="12"/>
      <c r="E26" s="33" t="s">
        <v>36</v>
      </c>
      <c r="F26" s="12"/>
      <c r="G26" s="13"/>
    </row>
    <row r="27" spans="1:7">
      <c r="A27" s="10"/>
      <c r="B27" s="63"/>
      <c r="C27" s="33" t="s">
        <v>37</v>
      </c>
      <c r="D27" s="12"/>
      <c r="E27" s="33" t="s">
        <v>38</v>
      </c>
      <c r="F27" s="12"/>
      <c r="G27" s="13"/>
    </row>
    <row r="28" spans="1:7">
      <c r="A28" s="10"/>
      <c r="B28" s="12"/>
      <c r="C28" s="33"/>
      <c r="D28" s="12"/>
      <c r="E28" s="33"/>
      <c r="F28" s="12"/>
      <c r="G28" s="13"/>
    </row>
    <row r="29" spans="1:7" ht="94.5" customHeight="1">
      <c r="A29" s="10"/>
      <c r="B29" s="12"/>
      <c r="C29" s="33"/>
      <c r="D29" s="12"/>
      <c r="E29" s="33"/>
      <c r="F29" s="12"/>
      <c r="G29" s="13"/>
    </row>
    <row r="30" spans="1:7">
      <c r="A30" s="18" t="s">
        <v>39</v>
      </c>
      <c r="B30" s="20"/>
      <c r="C30" s="64">
        <v>21</v>
      </c>
      <c r="D30" s="20" t="s">
        <v>40</v>
      </c>
      <c r="E30" s="21"/>
      <c r="F30" s="65">
        <f>ROUND(C23-F32,0)</f>
        <v>0</v>
      </c>
      <c r="G30" s="22"/>
    </row>
    <row r="31" spans="1:7">
      <c r="A31" s="18" t="s">
        <v>41</v>
      </c>
      <c r="B31" s="20"/>
      <c r="C31" s="64">
        <f>SazbaDPH1</f>
        <v>21</v>
      </c>
      <c r="D31" s="20" t="s">
        <v>40</v>
      </c>
      <c r="E31" s="21"/>
      <c r="F31" s="66">
        <f>ROUND(PRODUCT(F30,C31/100),1)</f>
        <v>0</v>
      </c>
      <c r="G31" s="32"/>
    </row>
    <row r="32" spans="1:7">
      <c r="A32" s="18" t="s">
        <v>39</v>
      </c>
      <c r="B32" s="20"/>
      <c r="C32" s="64">
        <v>0</v>
      </c>
      <c r="D32" s="20" t="s">
        <v>40</v>
      </c>
      <c r="E32" s="21"/>
      <c r="F32" s="65">
        <v>0</v>
      </c>
      <c r="G32" s="22"/>
    </row>
    <row r="33" spans="1:8">
      <c r="A33" s="18" t="s">
        <v>41</v>
      </c>
      <c r="B33" s="20"/>
      <c r="C33" s="64">
        <f>SazbaDPH2</f>
        <v>0</v>
      </c>
      <c r="D33" s="20" t="s">
        <v>40</v>
      </c>
      <c r="E33" s="21"/>
      <c r="F33" s="66">
        <f>ROUND(PRODUCT(F32,C33/100),1)</f>
        <v>0</v>
      </c>
      <c r="G33" s="32"/>
    </row>
    <row r="34" spans="1:8" s="72" customFormat="1" ht="19.5" customHeight="1" thickBot="1">
      <c r="A34" s="67" t="s">
        <v>42</v>
      </c>
      <c r="B34" s="68"/>
      <c r="C34" s="68"/>
      <c r="D34" s="68"/>
      <c r="E34" s="69"/>
      <c r="F34" s="70">
        <f>CEILING(SUM(F30:F33),1)</f>
        <v>0</v>
      </c>
      <c r="G34" s="71"/>
    </row>
    <row r="36" spans="1:8">
      <c r="A36" s="73" t="s">
        <v>43</v>
      </c>
      <c r="B36" s="73"/>
      <c r="C36" s="73"/>
      <c r="D36" s="73"/>
      <c r="E36" s="73"/>
      <c r="F36" s="73"/>
      <c r="G36" s="73"/>
      <c r="H36" t="s">
        <v>4</v>
      </c>
    </row>
    <row r="37" spans="1:8" ht="14.25" customHeight="1">
      <c r="A37" s="73"/>
      <c r="B37" s="191"/>
      <c r="C37" s="191"/>
      <c r="D37" s="191"/>
      <c r="E37" s="191"/>
      <c r="F37" s="191"/>
      <c r="G37" s="191"/>
      <c r="H37" t="s">
        <v>4</v>
      </c>
    </row>
    <row r="38" spans="1:8" ht="12.75" customHeight="1">
      <c r="A38" s="74"/>
      <c r="B38" s="191"/>
      <c r="C38" s="191"/>
      <c r="D38" s="191"/>
      <c r="E38" s="191"/>
      <c r="F38" s="191"/>
      <c r="G38" s="191"/>
      <c r="H38" t="s">
        <v>4</v>
      </c>
    </row>
    <row r="39" spans="1:8">
      <c r="A39" s="74"/>
      <c r="B39" s="191"/>
      <c r="C39" s="191"/>
      <c r="D39" s="191"/>
      <c r="E39" s="191"/>
      <c r="F39" s="191"/>
      <c r="G39" s="191"/>
      <c r="H39" t="s">
        <v>4</v>
      </c>
    </row>
    <row r="40" spans="1:8">
      <c r="A40" s="74"/>
      <c r="B40" s="191"/>
      <c r="C40" s="191"/>
      <c r="D40" s="191"/>
      <c r="E40" s="191"/>
      <c r="F40" s="191"/>
      <c r="G40" s="191"/>
      <c r="H40" t="s">
        <v>4</v>
      </c>
    </row>
    <row r="41" spans="1:8">
      <c r="A41" s="74"/>
      <c r="B41" s="191"/>
      <c r="C41" s="191"/>
      <c r="D41" s="191"/>
      <c r="E41" s="191"/>
      <c r="F41" s="191"/>
      <c r="G41" s="191"/>
      <c r="H41" t="s">
        <v>4</v>
      </c>
    </row>
    <row r="42" spans="1:8">
      <c r="A42" s="74"/>
      <c r="B42" s="191"/>
      <c r="C42" s="191"/>
      <c r="D42" s="191"/>
      <c r="E42" s="191"/>
      <c r="F42" s="191"/>
      <c r="G42" s="191"/>
      <c r="H42" t="s">
        <v>4</v>
      </c>
    </row>
    <row r="43" spans="1:8">
      <c r="A43" s="74"/>
      <c r="B43" s="191"/>
      <c r="C43" s="191"/>
      <c r="D43" s="191"/>
      <c r="E43" s="191"/>
      <c r="F43" s="191"/>
      <c r="G43" s="191"/>
      <c r="H43" t="s">
        <v>4</v>
      </c>
    </row>
    <row r="44" spans="1:8">
      <c r="A44" s="74"/>
      <c r="B44" s="191"/>
      <c r="C44" s="191"/>
      <c r="D44" s="191"/>
      <c r="E44" s="191"/>
      <c r="F44" s="191"/>
      <c r="G44" s="191"/>
      <c r="H44" t="s">
        <v>4</v>
      </c>
    </row>
    <row r="45" spans="1:8" ht="0.75" customHeight="1">
      <c r="A45" s="74"/>
      <c r="B45" s="191"/>
      <c r="C45" s="191"/>
      <c r="D45" s="191"/>
      <c r="E45" s="191"/>
      <c r="F45" s="191"/>
      <c r="G45" s="191"/>
      <c r="H45" t="s">
        <v>4</v>
      </c>
    </row>
    <row r="46" spans="1:8">
      <c r="B46" s="185"/>
      <c r="C46" s="185"/>
      <c r="D46" s="185"/>
      <c r="E46" s="185"/>
      <c r="F46" s="185"/>
      <c r="G46" s="185"/>
    </row>
    <row r="47" spans="1:8">
      <c r="B47" s="185"/>
      <c r="C47" s="185"/>
      <c r="D47" s="185"/>
      <c r="E47" s="185"/>
      <c r="F47" s="185"/>
      <c r="G47" s="185"/>
    </row>
    <row r="48" spans="1:8">
      <c r="B48" s="185"/>
      <c r="C48" s="185"/>
      <c r="D48" s="185"/>
      <c r="E48" s="185"/>
      <c r="F48" s="185"/>
      <c r="G48" s="185"/>
    </row>
    <row r="49" spans="2:7">
      <c r="B49" s="185"/>
      <c r="C49" s="185"/>
      <c r="D49" s="185"/>
      <c r="E49" s="185"/>
      <c r="F49" s="185"/>
      <c r="G49" s="185"/>
    </row>
    <row r="50" spans="2:7">
      <c r="B50" s="185"/>
      <c r="C50" s="185"/>
      <c r="D50" s="185"/>
      <c r="E50" s="185"/>
      <c r="F50" s="185"/>
      <c r="G50" s="185"/>
    </row>
    <row r="51" spans="2:7">
      <c r="B51" s="185"/>
      <c r="C51" s="185"/>
      <c r="D51" s="185"/>
      <c r="E51" s="185"/>
      <c r="F51" s="185"/>
      <c r="G51" s="185"/>
    </row>
    <row r="52" spans="2:7">
      <c r="B52" s="185"/>
      <c r="C52" s="185"/>
      <c r="D52" s="185"/>
      <c r="E52" s="185"/>
      <c r="F52" s="185"/>
      <c r="G52" s="185"/>
    </row>
    <row r="53" spans="2:7">
      <c r="B53" s="185"/>
      <c r="C53" s="185"/>
      <c r="D53" s="185"/>
      <c r="E53" s="185"/>
      <c r="F53" s="185"/>
      <c r="G53" s="185"/>
    </row>
    <row r="54" spans="2:7">
      <c r="B54" s="185"/>
      <c r="C54" s="185"/>
      <c r="D54" s="185"/>
      <c r="E54" s="185"/>
      <c r="F54" s="185"/>
      <c r="G54" s="185"/>
    </row>
    <row r="55" spans="2:7">
      <c r="B55" s="185"/>
      <c r="C55" s="185"/>
      <c r="D55" s="185"/>
      <c r="E55" s="185"/>
      <c r="F55" s="185"/>
      <c r="G55" s="185"/>
    </row>
  </sheetData>
  <mergeCells count="14">
    <mergeCell ref="B47:G47"/>
    <mergeCell ref="C8:D8"/>
    <mergeCell ref="C9:D9"/>
    <mergeCell ref="E12:G12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D29" sqref="D2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92" t="s">
        <v>5</v>
      </c>
      <c r="B1" s="193"/>
      <c r="C1" s="75" t="str">
        <f>CONCATENATE(cislostavby," ",nazevstavby)</f>
        <v>15-001 Obřadní síň Karlov Velké Meziříčí</v>
      </c>
      <c r="D1" s="76"/>
      <c r="E1" s="77"/>
      <c r="F1" s="76"/>
      <c r="G1" s="78" t="s">
        <v>44</v>
      </c>
      <c r="H1" s="79">
        <v>15</v>
      </c>
      <c r="I1" s="80"/>
    </row>
    <row r="2" spans="1:57" ht="13.5" thickBot="1">
      <c r="A2" s="194" t="s">
        <v>1</v>
      </c>
      <c r="B2" s="195"/>
      <c r="C2" s="81" t="str">
        <f>CONCATENATE(cisloobjektu," ",nazevobjektu)</f>
        <v>SO01 Obřadní síň Karlov VM</v>
      </c>
      <c r="D2" s="82"/>
      <c r="E2" s="83"/>
      <c r="F2" s="82"/>
      <c r="G2" s="196" t="s">
        <v>75</v>
      </c>
      <c r="H2" s="197"/>
      <c r="I2" s="198"/>
    </row>
    <row r="3" spans="1:57" ht="13.5" thickTop="1">
      <c r="F3" s="12"/>
    </row>
    <row r="4" spans="1:57" ht="19.5" customHeight="1">
      <c r="A4" s="84" t="s">
        <v>45</v>
      </c>
      <c r="B4" s="85"/>
      <c r="C4" s="85"/>
      <c r="D4" s="85"/>
      <c r="E4" s="86"/>
      <c r="F4" s="85"/>
      <c r="G4" s="85"/>
      <c r="H4" s="85"/>
      <c r="I4" s="85"/>
    </row>
    <row r="5" spans="1:57" ht="13.5" thickBot="1"/>
    <row r="6" spans="1:57" s="12" customFormat="1" ht="13.5" thickBot="1">
      <c r="A6" s="87"/>
      <c r="B6" s="88" t="s">
        <v>46</v>
      </c>
      <c r="C6" s="88"/>
      <c r="D6" s="89"/>
      <c r="E6" s="90" t="s">
        <v>47</v>
      </c>
      <c r="F6" s="91" t="s">
        <v>48</v>
      </c>
      <c r="G6" s="91" t="s">
        <v>49</v>
      </c>
      <c r="H6" s="91" t="s">
        <v>50</v>
      </c>
      <c r="I6" s="92" t="s">
        <v>27</v>
      </c>
    </row>
    <row r="7" spans="1:57" s="12" customFormat="1" ht="13.5" thickBot="1">
      <c r="A7" s="176" t="s">
        <v>85</v>
      </c>
      <c r="B7" s="93" t="s">
        <v>86</v>
      </c>
      <c r="D7" s="94"/>
      <c r="E7" s="177">
        <f>Položky!BA27</f>
        <v>0</v>
      </c>
      <c r="F7" s="178">
        <f>Položky!BB27</f>
        <v>0</v>
      </c>
      <c r="G7" s="178">
        <f>Položky!BC27</f>
        <v>0</v>
      </c>
      <c r="H7" s="178">
        <f>Položky!BD27</f>
        <v>0</v>
      </c>
      <c r="I7" s="179">
        <f>Položky!BE27</f>
        <v>0</v>
      </c>
    </row>
    <row r="8" spans="1:57" s="101" customFormat="1" ht="13.5" thickBot="1">
      <c r="A8" s="95"/>
      <c r="B8" s="96" t="s">
        <v>51</v>
      </c>
      <c r="C8" s="96"/>
      <c r="D8" s="97"/>
      <c r="E8" s="98">
        <f>SUM(E7:E7)</f>
        <v>0</v>
      </c>
      <c r="F8" s="99">
        <f>SUM(F7:F7)</f>
        <v>0</v>
      </c>
      <c r="G8" s="99">
        <f>SUM(G7:G7)</f>
        <v>0</v>
      </c>
      <c r="H8" s="99">
        <f>SUM(H7:H7)</f>
        <v>0</v>
      </c>
      <c r="I8" s="100">
        <f>SUM(I7:I7)</f>
        <v>0</v>
      </c>
    </row>
    <row r="9" spans="1:57">
      <c r="A9" s="12"/>
      <c r="B9" s="12"/>
      <c r="C9" s="12"/>
      <c r="D9" s="12"/>
      <c r="E9" s="12"/>
      <c r="F9" s="12"/>
      <c r="G9" s="12"/>
      <c r="H9" s="12"/>
      <c r="I9" s="12"/>
    </row>
    <row r="10" spans="1:57" ht="19.5" customHeight="1">
      <c r="A10" s="85" t="s">
        <v>52</v>
      </c>
      <c r="B10" s="85"/>
      <c r="C10" s="85"/>
      <c r="D10" s="85"/>
      <c r="E10" s="85"/>
      <c r="F10" s="85"/>
      <c r="G10" s="102"/>
      <c r="H10" s="85"/>
      <c r="I10" s="85"/>
      <c r="BA10" s="34"/>
      <c r="BB10" s="34"/>
      <c r="BC10" s="34"/>
      <c r="BD10" s="34"/>
      <c r="BE10" s="34"/>
    </row>
    <row r="11" spans="1:57" ht="13.5" thickBot="1"/>
    <row r="12" spans="1:57">
      <c r="A12" s="103" t="s">
        <v>53</v>
      </c>
      <c r="B12" s="104"/>
      <c r="C12" s="104"/>
      <c r="D12" s="105"/>
      <c r="E12" s="106" t="s">
        <v>54</v>
      </c>
      <c r="F12" s="107" t="s">
        <v>55</v>
      </c>
      <c r="G12" s="108" t="s">
        <v>56</v>
      </c>
      <c r="H12" s="109"/>
      <c r="I12" s="110" t="s">
        <v>54</v>
      </c>
    </row>
    <row r="13" spans="1:57">
      <c r="A13" s="111" t="s">
        <v>76</v>
      </c>
      <c r="B13" s="112"/>
      <c r="C13" s="112"/>
      <c r="D13" s="113"/>
      <c r="E13" s="114">
        <v>0</v>
      </c>
      <c r="F13" s="115">
        <v>0</v>
      </c>
      <c r="G13" s="116">
        <f t="shared" ref="G13:G20" si="0">CHOOSE(BA13+1,HSV+PSV,HSV+PSV+Mont,HSV+PSV+Dodavka+Mont,HSV,PSV,Mont,Dodavka,Mont+Dodavka,0)</f>
        <v>0</v>
      </c>
      <c r="H13" s="117"/>
      <c r="I13" s="118">
        <f t="shared" ref="I13:I20" si="1">E13+F13*G13/100</f>
        <v>0</v>
      </c>
      <c r="BA13">
        <v>0</v>
      </c>
    </row>
    <row r="14" spans="1:57">
      <c r="A14" s="111" t="s">
        <v>77</v>
      </c>
      <c r="B14" s="112"/>
      <c r="C14" s="112"/>
      <c r="D14" s="113"/>
      <c r="E14" s="114">
        <v>0</v>
      </c>
      <c r="F14" s="115">
        <v>0</v>
      </c>
      <c r="G14" s="116">
        <f t="shared" si="0"/>
        <v>0</v>
      </c>
      <c r="H14" s="117"/>
      <c r="I14" s="118">
        <f t="shared" si="1"/>
        <v>0</v>
      </c>
      <c r="BA14">
        <v>0</v>
      </c>
    </row>
    <row r="15" spans="1:57">
      <c r="A15" s="111" t="s">
        <v>78</v>
      </c>
      <c r="B15" s="112"/>
      <c r="C15" s="112"/>
      <c r="D15" s="113"/>
      <c r="E15" s="114">
        <v>0</v>
      </c>
      <c r="F15" s="115">
        <v>0</v>
      </c>
      <c r="G15" s="116">
        <f t="shared" si="0"/>
        <v>0</v>
      </c>
      <c r="H15" s="117"/>
      <c r="I15" s="118">
        <f t="shared" si="1"/>
        <v>0</v>
      </c>
      <c r="BA15">
        <v>0</v>
      </c>
    </row>
    <row r="16" spans="1:57">
      <c r="A16" s="111" t="s">
        <v>79</v>
      </c>
      <c r="B16" s="112"/>
      <c r="C16" s="112"/>
      <c r="D16" s="113"/>
      <c r="E16" s="114">
        <v>0</v>
      </c>
      <c r="F16" s="115">
        <v>0</v>
      </c>
      <c r="G16" s="116">
        <f t="shared" si="0"/>
        <v>0</v>
      </c>
      <c r="H16" s="117"/>
      <c r="I16" s="118">
        <f t="shared" si="1"/>
        <v>0</v>
      </c>
      <c r="BA16">
        <v>0</v>
      </c>
    </row>
    <row r="17" spans="1:53">
      <c r="A17" s="111" t="s">
        <v>80</v>
      </c>
      <c r="B17" s="112"/>
      <c r="C17" s="112"/>
      <c r="D17" s="113"/>
      <c r="E17" s="114">
        <v>0</v>
      </c>
      <c r="F17" s="115">
        <v>0</v>
      </c>
      <c r="G17" s="116">
        <f t="shared" si="0"/>
        <v>0</v>
      </c>
      <c r="H17" s="117"/>
      <c r="I17" s="118">
        <f t="shared" si="1"/>
        <v>0</v>
      </c>
      <c r="BA17">
        <v>1</v>
      </c>
    </row>
    <row r="18" spans="1:53">
      <c r="A18" s="111" t="s">
        <v>81</v>
      </c>
      <c r="B18" s="112"/>
      <c r="C18" s="112"/>
      <c r="D18" s="113"/>
      <c r="E18" s="114">
        <v>0</v>
      </c>
      <c r="F18" s="115">
        <v>0</v>
      </c>
      <c r="G18" s="116">
        <f t="shared" si="0"/>
        <v>0</v>
      </c>
      <c r="H18" s="117"/>
      <c r="I18" s="118">
        <f t="shared" si="1"/>
        <v>0</v>
      </c>
      <c r="BA18">
        <v>1</v>
      </c>
    </row>
    <row r="19" spans="1:53">
      <c r="A19" s="111" t="s">
        <v>82</v>
      </c>
      <c r="B19" s="112"/>
      <c r="C19" s="112"/>
      <c r="D19" s="113"/>
      <c r="E19" s="114">
        <v>0</v>
      </c>
      <c r="F19" s="115">
        <v>0</v>
      </c>
      <c r="G19" s="116">
        <f t="shared" si="0"/>
        <v>0</v>
      </c>
      <c r="H19" s="117"/>
      <c r="I19" s="118">
        <f t="shared" si="1"/>
        <v>0</v>
      </c>
      <c r="BA19">
        <v>2</v>
      </c>
    </row>
    <row r="20" spans="1:53">
      <c r="A20" s="111" t="s">
        <v>83</v>
      </c>
      <c r="B20" s="112"/>
      <c r="C20" s="112"/>
      <c r="D20" s="113"/>
      <c r="E20" s="114">
        <v>0</v>
      </c>
      <c r="F20" s="115">
        <v>0</v>
      </c>
      <c r="G20" s="116">
        <f t="shared" si="0"/>
        <v>0</v>
      </c>
      <c r="H20" s="117"/>
      <c r="I20" s="118">
        <f t="shared" si="1"/>
        <v>0</v>
      </c>
      <c r="BA20">
        <v>2</v>
      </c>
    </row>
    <row r="21" spans="1:53" ht="13.5" thickBot="1">
      <c r="A21" s="119"/>
      <c r="B21" s="120" t="s">
        <v>57</v>
      </c>
      <c r="C21" s="121"/>
      <c r="D21" s="122"/>
      <c r="E21" s="123"/>
      <c r="F21" s="124"/>
      <c r="G21" s="124"/>
      <c r="H21" s="199">
        <f>SUM(I13:I20)</f>
        <v>0</v>
      </c>
      <c r="I21" s="200"/>
    </row>
    <row r="23" spans="1:53">
      <c r="B23" s="101"/>
      <c r="F23" s="125"/>
      <c r="G23" s="126"/>
      <c r="H23" s="126"/>
      <c r="I23" s="127"/>
    </row>
    <row r="24" spans="1:53">
      <c r="F24" s="125"/>
      <c r="G24" s="126"/>
      <c r="H24" s="126"/>
      <c r="I24" s="127"/>
    </row>
    <row r="25" spans="1:53">
      <c r="F25" s="125"/>
      <c r="G25" s="126"/>
      <c r="H25" s="126"/>
      <c r="I25" s="127"/>
    </row>
    <row r="26" spans="1:53">
      <c r="F26" s="125"/>
      <c r="G26" s="126"/>
      <c r="H26" s="126"/>
      <c r="I26" s="127"/>
    </row>
    <row r="27" spans="1:53">
      <c r="F27" s="125"/>
      <c r="G27" s="126"/>
      <c r="H27" s="126"/>
      <c r="I27" s="127"/>
    </row>
    <row r="28" spans="1:53">
      <c r="F28" s="125"/>
      <c r="G28" s="126"/>
      <c r="H28" s="126"/>
      <c r="I28" s="127"/>
    </row>
    <row r="29" spans="1:53">
      <c r="F29" s="125"/>
      <c r="G29" s="126"/>
      <c r="H29" s="126"/>
      <c r="I29" s="127"/>
    </row>
    <row r="30" spans="1:53">
      <c r="F30" s="125"/>
      <c r="G30" s="126"/>
      <c r="H30" s="126"/>
      <c r="I30" s="127"/>
    </row>
    <row r="31" spans="1:53">
      <c r="F31" s="125"/>
      <c r="G31" s="126"/>
      <c r="H31" s="126"/>
      <c r="I31" s="127"/>
    </row>
    <row r="32" spans="1:53">
      <c r="F32" s="125"/>
      <c r="G32" s="126"/>
      <c r="H32" s="126"/>
      <c r="I32" s="127"/>
    </row>
    <row r="33" spans="6:9">
      <c r="F33" s="125"/>
      <c r="G33" s="126"/>
      <c r="H33" s="126"/>
      <c r="I33" s="127"/>
    </row>
    <row r="34" spans="6:9">
      <c r="F34" s="125"/>
      <c r="G34" s="126"/>
      <c r="H34" s="126"/>
      <c r="I34" s="127"/>
    </row>
    <row r="35" spans="6:9">
      <c r="F35" s="125"/>
      <c r="G35" s="126"/>
      <c r="H35" s="126"/>
      <c r="I35" s="127"/>
    </row>
    <row r="36" spans="6:9">
      <c r="F36" s="125"/>
      <c r="G36" s="126"/>
      <c r="H36" s="126"/>
      <c r="I36" s="127"/>
    </row>
    <row r="37" spans="6:9">
      <c r="F37" s="125"/>
      <c r="G37" s="126"/>
      <c r="H37" s="126"/>
      <c r="I37" s="127"/>
    </row>
    <row r="38" spans="6:9">
      <c r="F38" s="125"/>
      <c r="G38" s="126"/>
      <c r="H38" s="126"/>
      <c r="I38" s="127"/>
    </row>
    <row r="39" spans="6:9">
      <c r="F39" s="125"/>
      <c r="G39" s="126"/>
      <c r="H39" s="126"/>
      <c r="I39" s="127"/>
    </row>
    <row r="40" spans="6:9">
      <c r="F40" s="125"/>
      <c r="G40" s="126"/>
      <c r="H40" s="126"/>
      <c r="I40" s="127"/>
    </row>
    <row r="41" spans="6:9">
      <c r="F41" s="125"/>
      <c r="G41" s="126"/>
      <c r="H41" s="126"/>
      <c r="I41" s="127"/>
    </row>
    <row r="42" spans="6:9">
      <c r="F42" s="125"/>
      <c r="G42" s="126"/>
      <c r="H42" s="126"/>
      <c r="I42" s="127"/>
    </row>
    <row r="43" spans="6:9">
      <c r="F43" s="125"/>
      <c r="G43" s="126"/>
      <c r="H43" s="126"/>
      <c r="I43" s="127"/>
    </row>
    <row r="44" spans="6:9">
      <c r="F44" s="125"/>
      <c r="G44" s="126"/>
      <c r="H44" s="126"/>
      <c r="I44" s="127"/>
    </row>
    <row r="45" spans="6:9">
      <c r="F45" s="125"/>
      <c r="G45" s="126"/>
      <c r="H45" s="126"/>
      <c r="I45" s="127"/>
    </row>
    <row r="46" spans="6:9">
      <c r="F46" s="125"/>
      <c r="G46" s="126"/>
      <c r="H46" s="126"/>
      <c r="I46" s="127"/>
    </row>
    <row r="47" spans="6:9">
      <c r="F47" s="125"/>
      <c r="G47" s="126"/>
      <c r="H47" s="126"/>
      <c r="I47" s="127"/>
    </row>
    <row r="48" spans="6:9">
      <c r="F48" s="125"/>
      <c r="G48" s="126"/>
      <c r="H48" s="126"/>
      <c r="I48" s="127"/>
    </row>
    <row r="49" spans="6:9">
      <c r="F49" s="125"/>
      <c r="G49" s="126"/>
      <c r="H49" s="126"/>
      <c r="I49" s="127"/>
    </row>
    <row r="50" spans="6:9">
      <c r="F50" s="125"/>
      <c r="G50" s="126"/>
      <c r="H50" s="126"/>
      <c r="I50" s="127"/>
    </row>
    <row r="51" spans="6:9">
      <c r="F51" s="125"/>
      <c r="G51" s="126"/>
      <c r="H51" s="126"/>
      <c r="I51" s="127"/>
    </row>
    <row r="52" spans="6:9">
      <c r="F52" s="125"/>
      <c r="G52" s="126"/>
      <c r="H52" s="126"/>
      <c r="I52" s="127"/>
    </row>
    <row r="53" spans="6:9">
      <c r="F53" s="125"/>
      <c r="G53" s="126"/>
      <c r="H53" s="126"/>
      <c r="I53" s="127"/>
    </row>
    <row r="54" spans="6:9">
      <c r="F54" s="125"/>
      <c r="G54" s="126"/>
      <c r="H54" s="126"/>
      <c r="I54" s="127"/>
    </row>
    <row r="55" spans="6:9">
      <c r="F55" s="125"/>
      <c r="G55" s="126"/>
      <c r="H55" s="126"/>
      <c r="I55" s="127"/>
    </row>
    <row r="56" spans="6:9">
      <c r="F56" s="125"/>
      <c r="G56" s="126"/>
      <c r="H56" s="126"/>
      <c r="I56" s="127"/>
    </row>
    <row r="57" spans="6:9">
      <c r="F57" s="125"/>
      <c r="G57" s="126"/>
      <c r="H57" s="126"/>
      <c r="I57" s="127"/>
    </row>
    <row r="58" spans="6:9">
      <c r="F58" s="125"/>
      <c r="G58" s="126"/>
      <c r="H58" s="126"/>
      <c r="I58" s="127"/>
    </row>
    <row r="59" spans="6:9">
      <c r="F59" s="125"/>
      <c r="G59" s="126"/>
      <c r="H59" s="126"/>
      <c r="I59" s="127"/>
    </row>
    <row r="60" spans="6:9">
      <c r="F60" s="125"/>
      <c r="G60" s="126"/>
      <c r="H60" s="126"/>
      <c r="I60" s="127"/>
    </row>
    <row r="61" spans="6:9">
      <c r="F61" s="125"/>
      <c r="G61" s="126"/>
      <c r="H61" s="126"/>
      <c r="I61" s="127"/>
    </row>
    <row r="62" spans="6:9">
      <c r="F62" s="125"/>
      <c r="G62" s="126"/>
      <c r="H62" s="126"/>
      <c r="I62" s="127"/>
    </row>
    <row r="63" spans="6:9">
      <c r="F63" s="125"/>
      <c r="G63" s="126"/>
      <c r="H63" s="126"/>
      <c r="I63" s="127"/>
    </row>
    <row r="64" spans="6:9">
      <c r="F64" s="125"/>
      <c r="G64" s="126"/>
      <c r="H64" s="126"/>
      <c r="I64" s="127"/>
    </row>
    <row r="65" spans="6:9">
      <c r="F65" s="125"/>
      <c r="G65" s="126"/>
      <c r="H65" s="126"/>
      <c r="I65" s="127"/>
    </row>
    <row r="66" spans="6:9">
      <c r="F66" s="125"/>
      <c r="G66" s="126"/>
      <c r="H66" s="126"/>
      <c r="I66" s="127"/>
    </row>
    <row r="67" spans="6:9">
      <c r="F67" s="125"/>
      <c r="G67" s="126"/>
      <c r="H67" s="126"/>
      <c r="I67" s="127"/>
    </row>
    <row r="68" spans="6:9">
      <c r="F68" s="125"/>
      <c r="G68" s="126"/>
      <c r="H68" s="126"/>
      <c r="I68" s="127"/>
    </row>
    <row r="69" spans="6:9">
      <c r="F69" s="125"/>
      <c r="G69" s="126"/>
      <c r="H69" s="126"/>
      <c r="I69" s="127"/>
    </row>
    <row r="70" spans="6:9">
      <c r="F70" s="125"/>
      <c r="G70" s="126"/>
      <c r="H70" s="126"/>
      <c r="I70" s="127"/>
    </row>
    <row r="71" spans="6:9">
      <c r="F71" s="125"/>
      <c r="G71" s="126"/>
      <c r="H71" s="126"/>
      <c r="I71" s="127"/>
    </row>
    <row r="72" spans="6:9">
      <c r="F72" s="125"/>
      <c r="G72" s="126"/>
      <c r="H72" s="126"/>
      <c r="I72" s="127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0"/>
  <sheetViews>
    <sheetView showGridLines="0" showZeros="0" workbookViewId="0">
      <selection activeCell="C31" sqref="C31"/>
    </sheetView>
  </sheetViews>
  <sheetFormatPr defaultRowHeight="12.75"/>
  <cols>
    <col min="1" max="1" width="4.42578125" style="128" customWidth="1"/>
    <col min="2" max="2" width="11.5703125" style="128" customWidth="1"/>
    <col min="3" max="3" width="40.42578125" style="128" customWidth="1"/>
    <col min="4" max="4" width="5.5703125" style="128" customWidth="1"/>
    <col min="5" max="5" width="8.5703125" style="137" customWidth="1"/>
    <col min="6" max="6" width="9.85546875" style="128" customWidth="1"/>
    <col min="7" max="7" width="13.85546875" style="128" customWidth="1"/>
    <col min="8" max="11" width="9.140625" style="128"/>
    <col min="12" max="12" width="75.42578125" style="128" customWidth="1"/>
    <col min="13" max="13" width="45.28515625" style="128" customWidth="1"/>
    <col min="14" max="16384" width="9.140625" style="128"/>
  </cols>
  <sheetData>
    <row r="1" spans="1:104" ht="15.75">
      <c r="A1" s="201" t="s">
        <v>58</v>
      </c>
      <c r="B1" s="201"/>
      <c r="C1" s="201"/>
      <c r="D1" s="201"/>
      <c r="E1" s="201"/>
      <c r="F1" s="201"/>
      <c r="G1" s="201"/>
    </row>
    <row r="2" spans="1:104" ht="14.25" customHeight="1" thickBot="1">
      <c r="B2" s="129"/>
      <c r="C2" s="130"/>
      <c r="D2" s="130"/>
      <c r="E2" s="131"/>
      <c r="F2" s="130"/>
      <c r="G2" s="130"/>
    </row>
    <row r="3" spans="1:104" ht="13.5" thickTop="1">
      <c r="A3" s="192" t="s">
        <v>5</v>
      </c>
      <c r="B3" s="193"/>
      <c r="C3" s="75" t="str">
        <f>CONCATENATE(cislostavby," ",nazevstavby)</f>
        <v>15-001 Obřadní síň Karlov Velké Meziříčí</v>
      </c>
      <c r="D3" s="76"/>
      <c r="E3" s="132" t="s">
        <v>0</v>
      </c>
      <c r="F3" s="133">
        <f>Rekapitulace!H1</f>
        <v>15</v>
      </c>
      <c r="G3" s="134"/>
    </row>
    <row r="4" spans="1:104" ht="13.5" thickBot="1">
      <c r="A4" s="202" t="s">
        <v>1</v>
      </c>
      <c r="B4" s="195"/>
      <c r="C4" s="81" t="str">
        <f>CONCATENATE(cisloobjektu," ",nazevobjektu)</f>
        <v>SO01 Obřadní síň Karlov VM</v>
      </c>
      <c r="D4" s="82"/>
      <c r="E4" s="203" t="s">
        <v>87</v>
      </c>
      <c r="F4" s="204"/>
      <c r="G4" s="205"/>
    </row>
    <row r="5" spans="1:104" ht="13.5" thickTop="1">
      <c r="A5" s="135"/>
      <c r="B5" s="136"/>
      <c r="C5" s="136"/>
      <c r="G5" s="138"/>
    </row>
    <row r="6" spans="1:104">
      <c r="A6" s="139" t="s">
        <v>59</v>
      </c>
      <c r="B6" s="140" t="s">
        <v>60</v>
      </c>
      <c r="C6" s="140" t="s">
        <v>61</v>
      </c>
      <c r="D6" s="140" t="s">
        <v>62</v>
      </c>
      <c r="E6" s="141" t="s">
        <v>63</v>
      </c>
      <c r="F6" s="140" t="s">
        <v>64</v>
      </c>
      <c r="G6" s="142" t="s">
        <v>65</v>
      </c>
    </row>
    <row r="7" spans="1:104">
      <c r="A7" s="143" t="s">
        <v>66</v>
      </c>
      <c r="B7" s="144" t="s">
        <v>85</v>
      </c>
      <c r="C7" s="145" t="s">
        <v>86</v>
      </c>
      <c r="D7" s="146"/>
      <c r="E7" s="147"/>
      <c r="F7" s="147"/>
      <c r="G7" s="148"/>
      <c r="H7" s="149"/>
      <c r="I7" s="149"/>
      <c r="O7" s="150">
        <v>1</v>
      </c>
    </row>
    <row r="8" spans="1:104" ht="13.5" customHeight="1">
      <c r="A8" s="151">
        <v>1</v>
      </c>
      <c r="B8" s="152" t="s">
        <v>117</v>
      </c>
      <c r="C8" s="181" t="s">
        <v>88</v>
      </c>
      <c r="D8" s="182" t="s">
        <v>68</v>
      </c>
      <c r="E8" s="183">
        <v>1</v>
      </c>
      <c r="F8" s="183"/>
      <c r="G8" s="184">
        <f>E8*F8</f>
        <v>0</v>
      </c>
      <c r="O8" s="150">
        <v>2</v>
      </c>
      <c r="AA8" s="128">
        <v>12</v>
      </c>
      <c r="AB8" s="128">
        <v>0</v>
      </c>
      <c r="AC8" s="128">
        <v>368</v>
      </c>
      <c r="AZ8" s="128">
        <v>4</v>
      </c>
      <c r="BA8" s="128">
        <f>IF(AZ8=1,G8,0)</f>
        <v>0</v>
      </c>
      <c r="BB8" s="128">
        <f>IF(AZ8=2,G8,0)</f>
        <v>0</v>
      </c>
      <c r="BC8" s="128">
        <f>IF(AZ8=3,G8,0)</f>
        <v>0</v>
      </c>
      <c r="BD8" s="128">
        <f>IF(AZ8=4,G8,0)</f>
        <v>0</v>
      </c>
      <c r="BE8" s="128">
        <f>IF(AZ8=5,G8,0)</f>
        <v>0</v>
      </c>
      <c r="CZ8" s="128">
        <v>0</v>
      </c>
    </row>
    <row r="9" spans="1:104">
      <c r="A9" s="157"/>
      <c r="B9" s="158"/>
      <c r="C9" s="206" t="s">
        <v>67</v>
      </c>
      <c r="D9" s="207"/>
      <c r="E9" s="160">
        <v>1</v>
      </c>
      <c r="F9" s="161"/>
      <c r="G9" s="162"/>
      <c r="M9" s="159">
        <v>1</v>
      </c>
      <c r="O9" s="150"/>
    </row>
    <row r="10" spans="1:104">
      <c r="A10" s="151">
        <v>2</v>
      </c>
      <c r="B10" s="152" t="s">
        <v>89</v>
      </c>
      <c r="C10" s="153" t="s">
        <v>90</v>
      </c>
      <c r="D10" s="154" t="s">
        <v>68</v>
      </c>
      <c r="E10" s="155">
        <v>4</v>
      </c>
      <c r="F10" s="155"/>
      <c r="G10" s="156">
        <f t="shared" ref="G10:G26" si="0">E10*F10</f>
        <v>0</v>
      </c>
      <c r="O10" s="150">
        <v>2</v>
      </c>
      <c r="AA10" s="128">
        <v>12</v>
      </c>
      <c r="AB10" s="128">
        <v>0</v>
      </c>
      <c r="AC10" s="128">
        <v>369</v>
      </c>
      <c r="AZ10" s="128">
        <v>4</v>
      </c>
      <c r="BA10" s="128">
        <f t="shared" ref="BA10:BA26" si="1">IF(AZ10=1,G10,0)</f>
        <v>0</v>
      </c>
      <c r="BB10" s="128">
        <f t="shared" ref="BB10:BB26" si="2">IF(AZ10=2,G10,0)</f>
        <v>0</v>
      </c>
      <c r="BC10" s="128">
        <f t="shared" ref="BC10:BC26" si="3">IF(AZ10=3,G10,0)</f>
        <v>0</v>
      </c>
      <c r="BD10" s="128">
        <f t="shared" ref="BD10:BD26" si="4">IF(AZ10=4,G10,0)</f>
        <v>0</v>
      </c>
      <c r="BE10" s="128">
        <f t="shared" ref="BE10:BE26" si="5">IF(AZ10=5,G10,0)</f>
        <v>0</v>
      </c>
      <c r="CZ10" s="128">
        <v>0</v>
      </c>
    </row>
    <row r="11" spans="1:104">
      <c r="A11" s="151">
        <v>3</v>
      </c>
      <c r="B11" s="152" t="s">
        <v>91</v>
      </c>
      <c r="C11" s="153" t="s">
        <v>92</v>
      </c>
      <c r="D11" s="154" t="s">
        <v>68</v>
      </c>
      <c r="E11" s="155">
        <v>4</v>
      </c>
      <c r="F11" s="155"/>
      <c r="G11" s="156">
        <f t="shared" si="0"/>
        <v>0</v>
      </c>
      <c r="O11" s="150">
        <v>2</v>
      </c>
      <c r="AA11" s="128">
        <v>12</v>
      </c>
      <c r="AB11" s="128">
        <v>0</v>
      </c>
      <c r="AC11" s="128">
        <v>370</v>
      </c>
      <c r="AZ11" s="128">
        <v>4</v>
      </c>
      <c r="BA11" s="128">
        <f t="shared" si="1"/>
        <v>0</v>
      </c>
      <c r="BB11" s="128">
        <f t="shared" si="2"/>
        <v>0</v>
      </c>
      <c r="BC11" s="128">
        <f t="shared" si="3"/>
        <v>0</v>
      </c>
      <c r="BD11" s="128">
        <f t="shared" si="4"/>
        <v>0</v>
      </c>
      <c r="BE11" s="128">
        <f t="shared" si="5"/>
        <v>0</v>
      </c>
      <c r="CZ11" s="128">
        <v>0</v>
      </c>
    </row>
    <row r="12" spans="1:104">
      <c r="A12" s="151">
        <v>4</v>
      </c>
      <c r="B12" s="152" t="s">
        <v>93</v>
      </c>
      <c r="C12" s="153" t="s">
        <v>94</v>
      </c>
      <c r="D12" s="154" t="s">
        <v>68</v>
      </c>
      <c r="E12" s="155">
        <v>3</v>
      </c>
      <c r="F12" s="155"/>
      <c r="G12" s="156">
        <f t="shared" si="0"/>
        <v>0</v>
      </c>
      <c r="O12" s="150">
        <v>2</v>
      </c>
      <c r="AA12" s="128">
        <v>12</v>
      </c>
      <c r="AB12" s="128">
        <v>0</v>
      </c>
      <c r="AC12" s="128">
        <v>371</v>
      </c>
      <c r="AZ12" s="128">
        <v>4</v>
      </c>
      <c r="BA12" s="128">
        <f t="shared" si="1"/>
        <v>0</v>
      </c>
      <c r="BB12" s="128">
        <f t="shared" si="2"/>
        <v>0</v>
      </c>
      <c r="BC12" s="128">
        <f t="shared" si="3"/>
        <v>0</v>
      </c>
      <c r="BD12" s="128">
        <f t="shared" si="4"/>
        <v>0</v>
      </c>
      <c r="BE12" s="128">
        <f t="shared" si="5"/>
        <v>0</v>
      </c>
      <c r="CZ12" s="128">
        <v>0</v>
      </c>
    </row>
    <row r="13" spans="1:104">
      <c r="A13" s="151">
        <v>5</v>
      </c>
      <c r="B13" s="152" t="s">
        <v>95</v>
      </c>
      <c r="C13" s="153" t="s">
        <v>96</v>
      </c>
      <c r="D13" s="154" t="s">
        <v>68</v>
      </c>
      <c r="E13" s="155">
        <v>1</v>
      </c>
      <c r="F13" s="155"/>
      <c r="G13" s="156">
        <f t="shared" si="0"/>
        <v>0</v>
      </c>
      <c r="O13" s="150">
        <v>2</v>
      </c>
      <c r="AA13" s="128">
        <v>12</v>
      </c>
      <c r="AB13" s="128">
        <v>0</v>
      </c>
      <c r="AC13" s="128">
        <v>372</v>
      </c>
      <c r="AZ13" s="128">
        <v>4</v>
      </c>
      <c r="BA13" s="128">
        <f t="shared" si="1"/>
        <v>0</v>
      </c>
      <c r="BB13" s="128">
        <f t="shared" si="2"/>
        <v>0</v>
      </c>
      <c r="BC13" s="128">
        <f t="shared" si="3"/>
        <v>0</v>
      </c>
      <c r="BD13" s="128">
        <f t="shared" si="4"/>
        <v>0</v>
      </c>
      <c r="BE13" s="128">
        <f t="shared" si="5"/>
        <v>0</v>
      </c>
      <c r="CZ13" s="128">
        <v>0</v>
      </c>
    </row>
    <row r="14" spans="1:104">
      <c r="A14" s="151">
        <v>6</v>
      </c>
      <c r="B14" s="152" t="s">
        <v>97</v>
      </c>
      <c r="C14" s="153" t="s">
        <v>98</v>
      </c>
      <c r="D14" s="154" t="s">
        <v>68</v>
      </c>
      <c r="E14" s="155">
        <v>4</v>
      </c>
      <c r="F14" s="155"/>
      <c r="G14" s="156">
        <f t="shared" si="0"/>
        <v>0</v>
      </c>
      <c r="O14" s="150">
        <v>2</v>
      </c>
      <c r="AA14" s="128">
        <v>12</v>
      </c>
      <c r="AB14" s="128">
        <v>0</v>
      </c>
      <c r="AC14" s="128">
        <v>373</v>
      </c>
      <c r="AZ14" s="128">
        <v>4</v>
      </c>
      <c r="BA14" s="128">
        <f t="shared" si="1"/>
        <v>0</v>
      </c>
      <c r="BB14" s="128">
        <f t="shared" si="2"/>
        <v>0</v>
      </c>
      <c r="BC14" s="128">
        <f t="shared" si="3"/>
        <v>0</v>
      </c>
      <c r="BD14" s="128">
        <f t="shared" si="4"/>
        <v>0</v>
      </c>
      <c r="BE14" s="128">
        <f t="shared" si="5"/>
        <v>0</v>
      </c>
      <c r="CZ14" s="128">
        <v>0</v>
      </c>
    </row>
    <row r="15" spans="1:104">
      <c r="A15" s="151">
        <v>7</v>
      </c>
      <c r="B15" s="152" t="s">
        <v>99</v>
      </c>
      <c r="C15" s="153" t="s">
        <v>100</v>
      </c>
      <c r="D15" s="154" t="s">
        <v>68</v>
      </c>
      <c r="E15" s="155">
        <v>1</v>
      </c>
      <c r="F15" s="155"/>
      <c r="G15" s="156">
        <f t="shared" si="0"/>
        <v>0</v>
      </c>
      <c r="O15" s="150">
        <v>2</v>
      </c>
      <c r="AA15" s="128">
        <v>12</v>
      </c>
      <c r="AB15" s="128">
        <v>0</v>
      </c>
      <c r="AC15" s="128">
        <v>374</v>
      </c>
      <c r="AZ15" s="128">
        <v>4</v>
      </c>
      <c r="BA15" s="128">
        <f t="shared" si="1"/>
        <v>0</v>
      </c>
      <c r="BB15" s="128">
        <f t="shared" si="2"/>
        <v>0</v>
      </c>
      <c r="BC15" s="128">
        <f t="shared" si="3"/>
        <v>0</v>
      </c>
      <c r="BD15" s="128">
        <f t="shared" si="4"/>
        <v>0</v>
      </c>
      <c r="BE15" s="128">
        <f t="shared" si="5"/>
        <v>0</v>
      </c>
      <c r="CZ15" s="128">
        <v>0</v>
      </c>
    </row>
    <row r="16" spans="1:104">
      <c r="A16" s="151">
        <v>8</v>
      </c>
      <c r="B16" s="152" t="s">
        <v>101</v>
      </c>
      <c r="C16" s="153" t="s">
        <v>102</v>
      </c>
      <c r="D16" s="154" t="s">
        <v>68</v>
      </c>
      <c r="E16" s="155">
        <v>1</v>
      </c>
      <c r="F16" s="155"/>
      <c r="G16" s="156">
        <f t="shared" si="0"/>
        <v>0</v>
      </c>
      <c r="O16" s="150">
        <v>2</v>
      </c>
      <c r="AA16" s="128">
        <v>12</v>
      </c>
      <c r="AB16" s="128">
        <v>0</v>
      </c>
      <c r="AC16" s="128">
        <v>375</v>
      </c>
      <c r="AZ16" s="128">
        <v>4</v>
      </c>
      <c r="BA16" s="128">
        <f t="shared" si="1"/>
        <v>0</v>
      </c>
      <c r="BB16" s="128">
        <f t="shared" si="2"/>
        <v>0</v>
      </c>
      <c r="BC16" s="128">
        <f t="shared" si="3"/>
        <v>0</v>
      </c>
      <c r="BD16" s="128">
        <f t="shared" si="4"/>
        <v>0</v>
      </c>
      <c r="BE16" s="128">
        <f t="shared" si="5"/>
        <v>0</v>
      </c>
      <c r="CZ16" s="128">
        <v>0</v>
      </c>
    </row>
    <row r="17" spans="1:104">
      <c r="A17" s="151">
        <v>9</v>
      </c>
      <c r="B17" s="152" t="s">
        <v>103</v>
      </c>
      <c r="C17" s="153" t="s">
        <v>104</v>
      </c>
      <c r="D17" s="154" t="s">
        <v>68</v>
      </c>
      <c r="E17" s="155">
        <v>6</v>
      </c>
      <c r="F17" s="155"/>
      <c r="G17" s="156">
        <f t="shared" si="0"/>
        <v>0</v>
      </c>
      <c r="O17" s="150">
        <v>2</v>
      </c>
      <c r="AA17" s="128">
        <v>12</v>
      </c>
      <c r="AB17" s="128">
        <v>0</v>
      </c>
      <c r="AC17" s="128">
        <v>376</v>
      </c>
      <c r="AZ17" s="128">
        <v>4</v>
      </c>
      <c r="BA17" s="128">
        <f t="shared" si="1"/>
        <v>0</v>
      </c>
      <c r="BB17" s="128">
        <f t="shared" si="2"/>
        <v>0</v>
      </c>
      <c r="BC17" s="128">
        <f t="shared" si="3"/>
        <v>0</v>
      </c>
      <c r="BD17" s="128">
        <f t="shared" si="4"/>
        <v>0</v>
      </c>
      <c r="BE17" s="128">
        <f t="shared" si="5"/>
        <v>0</v>
      </c>
      <c r="CZ17" s="128">
        <v>0</v>
      </c>
    </row>
    <row r="18" spans="1:104">
      <c r="A18" s="151">
        <v>10</v>
      </c>
      <c r="B18" s="152" t="s">
        <v>105</v>
      </c>
      <c r="C18" s="153" t="s">
        <v>109</v>
      </c>
      <c r="D18" s="154" t="s">
        <v>106</v>
      </c>
      <c r="E18" s="155">
        <v>1</v>
      </c>
      <c r="F18" s="155"/>
      <c r="G18" s="156">
        <f t="shared" si="0"/>
        <v>0</v>
      </c>
      <c r="O18" s="150">
        <v>2</v>
      </c>
      <c r="AA18" s="128">
        <v>12</v>
      </c>
      <c r="AB18" s="128">
        <v>0</v>
      </c>
      <c r="AC18" s="128">
        <v>377</v>
      </c>
      <c r="AZ18" s="128">
        <v>4</v>
      </c>
      <c r="BA18" s="128">
        <f t="shared" si="1"/>
        <v>0</v>
      </c>
      <c r="BB18" s="128">
        <f t="shared" si="2"/>
        <v>0</v>
      </c>
      <c r="BC18" s="128">
        <f t="shared" si="3"/>
        <v>0</v>
      </c>
      <c r="BD18" s="128">
        <f t="shared" si="4"/>
        <v>0</v>
      </c>
      <c r="BE18" s="128">
        <f t="shared" si="5"/>
        <v>0</v>
      </c>
      <c r="CZ18" s="128">
        <v>0</v>
      </c>
    </row>
    <row r="19" spans="1:104">
      <c r="A19" s="151">
        <v>11</v>
      </c>
      <c r="B19" s="152" t="s">
        <v>107</v>
      </c>
      <c r="C19" s="153" t="s">
        <v>108</v>
      </c>
      <c r="D19" s="154" t="s">
        <v>68</v>
      </c>
      <c r="E19" s="155">
        <v>1</v>
      </c>
      <c r="F19" s="155"/>
      <c r="G19" s="156">
        <f t="shared" si="0"/>
        <v>0</v>
      </c>
      <c r="O19" s="150">
        <v>2</v>
      </c>
      <c r="AA19" s="128">
        <v>12</v>
      </c>
      <c r="AB19" s="128">
        <v>0</v>
      </c>
      <c r="AC19" s="128">
        <v>378</v>
      </c>
      <c r="AZ19" s="128">
        <v>4</v>
      </c>
      <c r="BA19" s="128">
        <f t="shared" si="1"/>
        <v>0</v>
      </c>
      <c r="BB19" s="128">
        <f t="shared" si="2"/>
        <v>0</v>
      </c>
      <c r="BC19" s="128">
        <f t="shared" si="3"/>
        <v>0</v>
      </c>
      <c r="BD19" s="128">
        <f t="shared" si="4"/>
        <v>0</v>
      </c>
      <c r="BE19" s="128">
        <f t="shared" si="5"/>
        <v>0</v>
      </c>
      <c r="CZ19" s="128">
        <v>0</v>
      </c>
    </row>
    <row r="20" spans="1:104">
      <c r="A20" s="151">
        <v>12</v>
      </c>
      <c r="B20" s="152" t="s">
        <v>110</v>
      </c>
      <c r="C20" s="153" t="s">
        <v>111</v>
      </c>
      <c r="D20" s="154" t="s">
        <v>68</v>
      </c>
      <c r="E20" s="155">
        <v>2</v>
      </c>
      <c r="F20" s="155"/>
      <c r="G20" s="156">
        <f t="shared" si="0"/>
        <v>0</v>
      </c>
      <c r="O20" s="150">
        <v>2</v>
      </c>
      <c r="AA20" s="128">
        <v>12</v>
      </c>
      <c r="AB20" s="128">
        <v>0</v>
      </c>
      <c r="AC20" s="128">
        <v>379</v>
      </c>
      <c r="AZ20" s="128">
        <v>4</v>
      </c>
      <c r="BA20" s="128">
        <f t="shared" si="1"/>
        <v>0</v>
      </c>
      <c r="BB20" s="128">
        <f t="shared" si="2"/>
        <v>0</v>
      </c>
      <c r="BC20" s="128">
        <f t="shared" si="3"/>
        <v>0</v>
      </c>
      <c r="BD20" s="128">
        <f t="shared" si="4"/>
        <v>0</v>
      </c>
      <c r="BE20" s="128">
        <f t="shared" si="5"/>
        <v>0</v>
      </c>
      <c r="CZ20" s="128">
        <v>0</v>
      </c>
    </row>
    <row r="21" spans="1:104">
      <c r="A21" s="151">
        <v>13</v>
      </c>
      <c r="B21" s="152" t="s">
        <v>112</v>
      </c>
      <c r="C21" s="153" t="s">
        <v>113</v>
      </c>
      <c r="D21" s="154" t="s">
        <v>68</v>
      </c>
      <c r="E21" s="155">
        <v>3</v>
      </c>
      <c r="F21" s="155"/>
      <c r="G21" s="156">
        <f t="shared" si="0"/>
        <v>0</v>
      </c>
      <c r="O21" s="150">
        <v>2</v>
      </c>
      <c r="AA21" s="128">
        <v>12</v>
      </c>
      <c r="AB21" s="128">
        <v>0</v>
      </c>
      <c r="AC21" s="128">
        <v>380</v>
      </c>
      <c r="AZ21" s="128">
        <v>4</v>
      </c>
      <c r="BA21" s="128">
        <f t="shared" si="1"/>
        <v>0</v>
      </c>
      <c r="BB21" s="128">
        <f t="shared" si="2"/>
        <v>0</v>
      </c>
      <c r="BC21" s="128">
        <f t="shared" si="3"/>
        <v>0</v>
      </c>
      <c r="BD21" s="128">
        <f t="shared" si="4"/>
        <v>0</v>
      </c>
      <c r="BE21" s="128">
        <f t="shared" si="5"/>
        <v>0</v>
      </c>
      <c r="CZ21" s="128">
        <v>0</v>
      </c>
    </row>
    <row r="22" spans="1:104">
      <c r="A22" s="151">
        <v>14</v>
      </c>
      <c r="B22" s="152" t="s">
        <v>114</v>
      </c>
      <c r="C22" s="153" t="s">
        <v>115</v>
      </c>
      <c r="D22" s="154" t="s">
        <v>68</v>
      </c>
      <c r="E22" s="155">
        <v>1</v>
      </c>
      <c r="F22" s="155"/>
      <c r="G22" s="156">
        <f t="shared" si="0"/>
        <v>0</v>
      </c>
      <c r="O22" s="150">
        <v>2</v>
      </c>
      <c r="AA22" s="128">
        <v>12</v>
      </c>
      <c r="AB22" s="128">
        <v>0</v>
      </c>
      <c r="AC22" s="128">
        <v>381</v>
      </c>
      <c r="AZ22" s="128">
        <v>4</v>
      </c>
      <c r="BA22" s="128">
        <f t="shared" si="1"/>
        <v>0</v>
      </c>
      <c r="BB22" s="128">
        <f t="shared" si="2"/>
        <v>0</v>
      </c>
      <c r="BC22" s="128">
        <f t="shared" si="3"/>
        <v>0</v>
      </c>
      <c r="BD22" s="128">
        <f t="shared" si="4"/>
        <v>0</v>
      </c>
      <c r="BE22" s="128">
        <f t="shared" si="5"/>
        <v>0</v>
      </c>
      <c r="CZ22" s="128">
        <v>0</v>
      </c>
    </row>
    <row r="23" spans="1:104">
      <c r="A23" s="151">
        <v>15</v>
      </c>
      <c r="B23" s="152" t="s">
        <v>116</v>
      </c>
      <c r="C23" s="153" t="s">
        <v>118</v>
      </c>
      <c r="D23" s="154" t="s">
        <v>68</v>
      </c>
      <c r="E23" s="155">
        <v>2</v>
      </c>
      <c r="F23" s="155"/>
      <c r="G23" s="156">
        <f t="shared" si="0"/>
        <v>0</v>
      </c>
      <c r="O23" s="150">
        <v>2</v>
      </c>
      <c r="AA23" s="128">
        <v>12</v>
      </c>
      <c r="AB23" s="128">
        <v>0</v>
      </c>
      <c r="AC23" s="128">
        <v>382</v>
      </c>
      <c r="AZ23" s="128">
        <v>4</v>
      </c>
      <c r="BA23" s="128">
        <f t="shared" si="1"/>
        <v>0</v>
      </c>
      <c r="BB23" s="128">
        <f t="shared" si="2"/>
        <v>0</v>
      </c>
      <c r="BC23" s="128">
        <f t="shared" si="3"/>
        <v>0</v>
      </c>
      <c r="BD23" s="128">
        <f t="shared" si="4"/>
        <v>0</v>
      </c>
      <c r="BE23" s="128">
        <f t="shared" si="5"/>
        <v>0</v>
      </c>
      <c r="CZ23" s="128">
        <v>0</v>
      </c>
    </row>
    <row r="24" spans="1:104">
      <c r="A24" s="151">
        <v>16</v>
      </c>
      <c r="B24" s="152" t="s">
        <v>119</v>
      </c>
      <c r="C24" s="153" t="s">
        <v>120</v>
      </c>
      <c r="D24" s="154" t="s">
        <v>68</v>
      </c>
      <c r="E24" s="155">
        <v>1</v>
      </c>
      <c r="F24" s="155"/>
      <c r="G24" s="156">
        <f t="shared" si="0"/>
        <v>0</v>
      </c>
      <c r="O24" s="150">
        <v>2</v>
      </c>
      <c r="AA24" s="128">
        <v>12</v>
      </c>
      <c r="AB24" s="128">
        <v>0</v>
      </c>
      <c r="AC24" s="128">
        <v>383</v>
      </c>
      <c r="AZ24" s="128">
        <v>4</v>
      </c>
      <c r="BA24" s="128">
        <f t="shared" si="1"/>
        <v>0</v>
      </c>
      <c r="BB24" s="128">
        <f t="shared" si="2"/>
        <v>0</v>
      </c>
      <c r="BC24" s="128">
        <f t="shared" si="3"/>
        <v>0</v>
      </c>
      <c r="BD24" s="128">
        <f t="shared" si="4"/>
        <v>0</v>
      </c>
      <c r="BE24" s="128">
        <f t="shared" si="5"/>
        <v>0</v>
      </c>
      <c r="CZ24" s="128">
        <v>0</v>
      </c>
    </row>
    <row r="25" spans="1:104">
      <c r="A25" s="151">
        <v>17</v>
      </c>
      <c r="B25" s="152" t="s">
        <v>121</v>
      </c>
      <c r="C25" s="153" t="s">
        <v>122</v>
      </c>
      <c r="D25" s="154" t="s">
        <v>68</v>
      </c>
      <c r="E25" s="155">
        <v>36</v>
      </c>
      <c r="F25" s="155"/>
      <c r="G25" s="156">
        <f t="shared" si="0"/>
        <v>0</v>
      </c>
      <c r="O25" s="150">
        <v>2</v>
      </c>
      <c r="AA25" s="128">
        <v>12</v>
      </c>
      <c r="AB25" s="128">
        <v>0</v>
      </c>
      <c r="AC25" s="128">
        <v>384</v>
      </c>
      <c r="AZ25" s="128">
        <v>4</v>
      </c>
      <c r="BA25" s="128">
        <f t="shared" si="1"/>
        <v>0</v>
      </c>
      <c r="BB25" s="128">
        <f t="shared" si="2"/>
        <v>0</v>
      </c>
      <c r="BC25" s="128">
        <f t="shared" si="3"/>
        <v>0</v>
      </c>
      <c r="BD25" s="128">
        <f t="shared" si="4"/>
        <v>0</v>
      </c>
      <c r="BE25" s="128">
        <f t="shared" si="5"/>
        <v>0</v>
      </c>
      <c r="CZ25" s="128">
        <v>0</v>
      </c>
    </row>
    <row r="26" spans="1:104">
      <c r="A26" s="151">
        <v>18</v>
      </c>
      <c r="B26" s="152" t="s">
        <v>123</v>
      </c>
      <c r="C26" s="153" t="s">
        <v>124</v>
      </c>
      <c r="D26" s="154" t="s">
        <v>68</v>
      </c>
      <c r="E26" s="155">
        <v>4</v>
      </c>
      <c r="F26" s="155"/>
      <c r="G26" s="156">
        <f t="shared" si="0"/>
        <v>0</v>
      </c>
      <c r="O26" s="150">
        <v>2</v>
      </c>
      <c r="AA26" s="128">
        <v>12</v>
      </c>
      <c r="AB26" s="128">
        <v>0</v>
      </c>
      <c r="AC26" s="128">
        <v>385</v>
      </c>
      <c r="AZ26" s="128">
        <v>4</v>
      </c>
      <c r="BA26" s="128">
        <f t="shared" si="1"/>
        <v>0</v>
      </c>
      <c r="BB26" s="128">
        <f t="shared" si="2"/>
        <v>0</v>
      </c>
      <c r="BC26" s="128">
        <f t="shared" si="3"/>
        <v>0</v>
      </c>
      <c r="BD26" s="128">
        <f t="shared" si="4"/>
        <v>0</v>
      </c>
      <c r="BE26" s="128">
        <f t="shared" si="5"/>
        <v>0</v>
      </c>
      <c r="CZ26" s="128">
        <v>0</v>
      </c>
    </row>
    <row r="27" spans="1:104">
      <c r="A27" s="163"/>
      <c r="B27" s="164" t="s">
        <v>69</v>
      </c>
      <c r="C27" s="165" t="str">
        <f>CONCATENATE(B7," ",C7)</f>
        <v>725 Zařizovací předměty</v>
      </c>
      <c r="D27" s="163"/>
      <c r="E27" s="166"/>
      <c r="F27" s="166"/>
      <c r="G27" s="167">
        <f>SUM(G7:G26)</f>
        <v>0</v>
      </c>
      <c r="O27" s="150">
        <v>4</v>
      </c>
      <c r="BA27" s="168">
        <f>SUM(BA7:BA26)</f>
        <v>0</v>
      </c>
      <c r="BB27" s="168">
        <f>SUM(BB7:BB26)</f>
        <v>0</v>
      </c>
      <c r="BC27" s="168">
        <f>SUM(BC7:BC26)</f>
        <v>0</v>
      </c>
      <c r="BD27" s="168">
        <f>SUM(BD7:BD26)</f>
        <v>0</v>
      </c>
      <c r="BE27" s="168">
        <f>SUM(BE7:BE26)</f>
        <v>0</v>
      </c>
    </row>
    <row r="28" spans="1:104">
      <c r="E28" s="128"/>
    </row>
    <row r="29" spans="1:104">
      <c r="E29" s="128"/>
    </row>
    <row r="30" spans="1:104">
      <c r="E30" s="128"/>
    </row>
    <row r="31" spans="1:104">
      <c r="E31" s="128"/>
    </row>
    <row r="32" spans="1:104">
      <c r="E32" s="128"/>
    </row>
    <row r="33" spans="5:5">
      <c r="E33" s="128"/>
    </row>
    <row r="34" spans="5:5">
      <c r="E34" s="128"/>
    </row>
    <row r="35" spans="5:5">
      <c r="E35" s="128"/>
    </row>
    <row r="36" spans="5:5">
      <c r="E36" s="128"/>
    </row>
    <row r="37" spans="5:5">
      <c r="E37" s="128"/>
    </row>
    <row r="38" spans="5:5">
      <c r="E38" s="128"/>
    </row>
    <row r="39" spans="5:5">
      <c r="E39" s="128"/>
    </row>
    <row r="40" spans="5:5">
      <c r="E40" s="128"/>
    </row>
    <row r="41" spans="5:5">
      <c r="E41" s="128"/>
    </row>
    <row r="42" spans="5:5">
      <c r="E42" s="128"/>
    </row>
    <row r="43" spans="5:5">
      <c r="E43" s="128"/>
    </row>
    <row r="44" spans="5:5">
      <c r="E44" s="128"/>
    </row>
    <row r="45" spans="5:5">
      <c r="E45" s="128"/>
    </row>
    <row r="46" spans="5:5">
      <c r="E46" s="128"/>
    </row>
    <row r="47" spans="5:5">
      <c r="E47" s="128"/>
    </row>
    <row r="48" spans="5:5">
      <c r="E48" s="128"/>
    </row>
    <row r="49" spans="1:7">
      <c r="E49" s="128"/>
    </row>
    <row r="50" spans="1:7">
      <c r="E50" s="128"/>
    </row>
    <row r="51" spans="1:7">
      <c r="A51" s="169"/>
      <c r="B51" s="169"/>
      <c r="C51" s="169"/>
      <c r="D51" s="169"/>
      <c r="E51" s="169"/>
      <c r="F51" s="169"/>
      <c r="G51" s="169"/>
    </row>
    <row r="52" spans="1:7">
      <c r="A52" s="169"/>
      <c r="B52" s="169"/>
      <c r="C52" s="169"/>
      <c r="D52" s="169"/>
      <c r="E52" s="169"/>
      <c r="F52" s="169"/>
      <c r="G52" s="169"/>
    </row>
    <row r="53" spans="1:7">
      <c r="A53" s="169"/>
      <c r="B53" s="169"/>
      <c r="C53" s="169"/>
      <c r="D53" s="169"/>
      <c r="E53" s="169"/>
      <c r="F53" s="169"/>
      <c r="G53" s="169"/>
    </row>
    <row r="54" spans="1:7">
      <c r="A54" s="169"/>
      <c r="B54" s="169"/>
      <c r="C54" s="169"/>
      <c r="D54" s="169"/>
      <c r="E54" s="169"/>
      <c r="F54" s="169"/>
      <c r="G54" s="169"/>
    </row>
    <row r="55" spans="1:7">
      <c r="E55" s="128"/>
    </row>
    <row r="56" spans="1:7">
      <c r="E56" s="128"/>
    </row>
    <row r="57" spans="1:7">
      <c r="E57" s="128"/>
    </row>
    <row r="58" spans="1:7">
      <c r="E58" s="128"/>
    </row>
    <row r="59" spans="1:7">
      <c r="E59" s="128"/>
    </row>
    <row r="60" spans="1:7">
      <c r="E60" s="128"/>
    </row>
    <row r="61" spans="1:7">
      <c r="E61" s="128"/>
    </row>
    <row r="62" spans="1:7">
      <c r="E62" s="128"/>
    </row>
    <row r="63" spans="1:7">
      <c r="E63" s="128"/>
    </row>
    <row r="64" spans="1:7">
      <c r="E64" s="128"/>
    </row>
    <row r="65" spans="5:5">
      <c r="E65" s="128"/>
    </row>
    <row r="66" spans="5:5">
      <c r="E66" s="128"/>
    </row>
    <row r="67" spans="5:5">
      <c r="E67" s="128"/>
    </row>
    <row r="68" spans="5:5">
      <c r="E68" s="128"/>
    </row>
    <row r="69" spans="5:5">
      <c r="E69" s="128"/>
    </row>
    <row r="70" spans="5:5">
      <c r="E70" s="128"/>
    </row>
    <row r="71" spans="5:5">
      <c r="E71" s="128"/>
    </row>
    <row r="72" spans="5:5">
      <c r="E72" s="128"/>
    </row>
    <row r="73" spans="5:5">
      <c r="E73" s="128"/>
    </row>
    <row r="74" spans="5:5">
      <c r="E74" s="128"/>
    </row>
    <row r="75" spans="5:5">
      <c r="E75" s="128"/>
    </row>
    <row r="76" spans="5:5">
      <c r="E76" s="128"/>
    </row>
    <row r="77" spans="5:5">
      <c r="E77" s="128"/>
    </row>
    <row r="78" spans="5:5">
      <c r="E78" s="128"/>
    </row>
    <row r="79" spans="5:5">
      <c r="E79" s="128"/>
    </row>
    <row r="80" spans="5:5">
      <c r="E80" s="128"/>
    </row>
    <row r="81" spans="1:7">
      <c r="E81" s="128"/>
    </row>
    <row r="82" spans="1:7">
      <c r="E82" s="128"/>
    </row>
    <row r="83" spans="1:7">
      <c r="E83" s="128"/>
    </row>
    <row r="84" spans="1:7">
      <c r="E84" s="128"/>
    </row>
    <row r="85" spans="1:7">
      <c r="E85" s="128"/>
    </row>
    <row r="86" spans="1:7">
      <c r="A86" s="170"/>
      <c r="B86" s="170"/>
    </row>
    <row r="87" spans="1:7">
      <c r="A87" s="169"/>
      <c r="B87" s="169"/>
      <c r="C87" s="171"/>
      <c r="D87" s="171"/>
      <c r="E87" s="172"/>
      <c r="F87" s="171"/>
      <c r="G87" s="173"/>
    </row>
    <row r="88" spans="1:7">
      <c r="A88" s="174"/>
      <c r="B88" s="174"/>
      <c r="C88" s="169"/>
      <c r="D88" s="169"/>
      <c r="E88" s="175"/>
      <c r="F88" s="169"/>
      <c r="G88" s="169"/>
    </row>
    <row r="89" spans="1:7">
      <c r="A89" s="169"/>
      <c r="B89" s="169"/>
      <c r="C89" s="169"/>
      <c r="D89" s="169"/>
      <c r="E89" s="175"/>
      <c r="F89" s="169"/>
      <c r="G89" s="169"/>
    </row>
    <row r="90" spans="1:7">
      <c r="A90" s="169"/>
      <c r="B90" s="169"/>
      <c r="C90" s="169"/>
      <c r="D90" s="169"/>
      <c r="E90" s="175"/>
      <c r="F90" s="169"/>
      <c r="G90" s="169"/>
    </row>
    <row r="91" spans="1:7">
      <c r="A91" s="169"/>
      <c r="B91" s="169"/>
      <c r="C91" s="169"/>
      <c r="D91" s="169"/>
      <c r="E91" s="175"/>
      <c r="F91" s="169"/>
      <c r="G91" s="169"/>
    </row>
    <row r="92" spans="1:7">
      <c r="A92" s="169"/>
      <c r="B92" s="169"/>
      <c r="C92" s="169"/>
      <c r="D92" s="169"/>
      <c r="E92" s="175"/>
      <c r="F92" s="169"/>
      <c r="G92" s="169"/>
    </row>
    <row r="93" spans="1:7">
      <c r="A93" s="169"/>
      <c r="B93" s="169"/>
      <c r="C93" s="169"/>
      <c r="D93" s="169"/>
      <c r="E93" s="175"/>
      <c r="F93" s="169"/>
      <c r="G93" s="169"/>
    </row>
    <row r="94" spans="1:7">
      <c r="A94" s="169"/>
      <c r="B94" s="169"/>
      <c r="C94" s="169"/>
      <c r="D94" s="169"/>
      <c r="E94" s="175"/>
      <c r="F94" s="169"/>
      <c r="G94" s="169"/>
    </row>
    <row r="95" spans="1:7">
      <c r="A95" s="169"/>
      <c r="B95" s="169"/>
      <c r="C95" s="169"/>
      <c r="D95" s="169"/>
      <c r="E95" s="175"/>
      <c r="F95" s="169"/>
      <c r="G95" s="169"/>
    </row>
    <row r="96" spans="1:7">
      <c r="A96" s="169"/>
      <c r="B96" s="169"/>
      <c r="C96" s="169"/>
      <c r="D96" s="169"/>
      <c r="E96" s="175"/>
      <c r="F96" s="169"/>
      <c r="G96" s="169"/>
    </row>
    <row r="97" spans="1:7">
      <c r="A97" s="169"/>
      <c r="B97" s="169"/>
      <c r="C97" s="169"/>
      <c r="D97" s="169"/>
      <c r="E97" s="175"/>
      <c r="F97" s="169"/>
      <c r="G97" s="169"/>
    </row>
    <row r="98" spans="1:7">
      <c r="A98" s="169"/>
      <c r="B98" s="169"/>
      <c r="C98" s="169"/>
      <c r="D98" s="169"/>
      <c r="E98" s="175"/>
      <c r="F98" s="169"/>
      <c r="G98" s="169"/>
    </row>
    <row r="99" spans="1:7">
      <c r="A99" s="169"/>
      <c r="B99" s="169"/>
      <c r="C99" s="169"/>
      <c r="D99" s="169"/>
      <c r="E99" s="175"/>
      <c r="F99" s="169"/>
      <c r="G99" s="169"/>
    </row>
    <row r="100" spans="1:7">
      <c r="A100" s="169"/>
      <c r="B100" s="169"/>
      <c r="C100" s="169"/>
      <c r="D100" s="169"/>
      <c r="E100" s="175"/>
      <c r="F100" s="169"/>
      <c r="G100" s="169"/>
    </row>
  </sheetData>
  <mergeCells count="5">
    <mergeCell ref="A1:G1"/>
    <mergeCell ref="A3:B3"/>
    <mergeCell ref="A4:B4"/>
    <mergeCell ref="E4:G4"/>
    <mergeCell ref="C9:D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PC300956</dc:creator>
  <cp:lastModifiedBy>Ing. Bohumil Beroun</cp:lastModifiedBy>
  <cp:lastPrinted>2019-07-19T17:33:50Z</cp:lastPrinted>
  <dcterms:created xsi:type="dcterms:W3CDTF">2019-07-19T04:48:28Z</dcterms:created>
  <dcterms:modified xsi:type="dcterms:W3CDTF">2019-07-19T17:34:03Z</dcterms:modified>
</cp:coreProperties>
</file>